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05e496ca50470b0/Desktop/"/>
    </mc:Choice>
  </mc:AlternateContent>
  <xr:revisionPtr revIDLastSave="0" documentId="8_{6F4EDE93-8DAB-4C86-8B9A-8BED67936276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Sheet1" sheetId="3" r:id="rId1"/>
  </sheets>
  <definedNames>
    <definedName name="Z_195FF840_D14F_43AD_84C0_855448C653C6_.wvu.PrintArea" localSheetId="0" hidden="1">Sheet1!$A$4:$BD$50</definedName>
  </definedNames>
  <calcPr calcId="191029"/>
</workbook>
</file>

<file path=xl/calcChain.xml><?xml version="1.0" encoding="utf-8"?>
<calcChain xmlns="http://schemas.openxmlformats.org/spreadsheetml/2006/main">
  <c r="Q38" i="3" l="1"/>
  <c r="S42" i="3"/>
  <c r="U48" i="3" l="1"/>
  <c r="U49" i="3" l="1"/>
  <c r="AB49" i="3" s="1"/>
  <c r="AY39" i="3"/>
  <c r="AY38" i="3"/>
  <c r="Q47" i="3" l="1"/>
  <c r="K48" i="3" l="1"/>
  <c r="AR37" i="3"/>
  <c r="AY7" i="3"/>
  <c r="AT7" i="3"/>
  <c r="AS13" i="3"/>
  <c r="AS15" i="3" s="1"/>
  <c r="AS26" i="3" s="1"/>
  <c r="Q36" i="3"/>
  <c r="Q37" i="3" s="1"/>
  <c r="Z35" i="3" s="1"/>
  <c r="AC40" i="3" l="1"/>
  <c r="AC39" i="3"/>
  <c r="U47" i="3"/>
  <c r="U50" i="3" s="1"/>
  <c r="Z34" i="3" l="1"/>
  <c r="S41" i="3" s="1"/>
  <c r="AV28" i="3"/>
  <c r="BA28" i="3" s="1"/>
  <c r="BA29" i="3" s="1"/>
  <c r="AV31" i="3" l="1"/>
  <c r="AY40" i="3"/>
  <c r="X42" i="3" l="1"/>
  <c r="AY37" i="3"/>
  <c r="AR45" i="3" s="1"/>
  <c r="AB48" i="3"/>
  <c r="BA31" i="3"/>
  <c r="AV32" i="3" s="1"/>
  <c r="AA42" i="3" l="1"/>
  <c r="AB47" i="3" s="1"/>
  <c r="AB50" i="3" s="1"/>
  <c r="AG42" i="3" l="1"/>
</calcChain>
</file>

<file path=xl/sharedStrings.xml><?xml version="1.0" encoding="utf-8"?>
<sst xmlns="http://schemas.openxmlformats.org/spreadsheetml/2006/main" count="127" uniqueCount="93">
  <si>
    <t>:</t>
  </si>
  <si>
    <t>/</t>
  </si>
  <si>
    <t>RM</t>
  </si>
  <si>
    <t>Date</t>
  </si>
  <si>
    <t>Submission Received Date :</t>
  </si>
  <si>
    <t>Supplier/Agent :</t>
  </si>
  <si>
    <t>Applicant</t>
  </si>
  <si>
    <t>Length of Srvc</t>
  </si>
  <si>
    <t>YRS</t>
  </si>
  <si>
    <t>I.C.No.</t>
  </si>
  <si>
    <t>Age</t>
  </si>
  <si>
    <t>yrs</t>
  </si>
  <si>
    <t>mths</t>
  </si>
  <si>
    <t>Department</t>
  </si>
  <si>
    <t>( F / FA / ST / SB )</t>
  </si>
  <si>
    <t>Designation</t>
  </si>
  <si>
    <t>Job Status</t>
  </si>
  <si>
    <t>Calculation of Entitlement</t>
  </si>
  <si>
    <t>As Per Payslip (RM)</t>
  </si>
  <si>
    <t>Gross Salary</t>
  </si>
  <si>
    <t>a</t>
  </si>
  <si>
    <t>Maximum Deduction</t>
  </si>
  <si>
    <t>b=a*c</t>
  </si>
  <si>
    <t>Less :</t>
  </si>
  <si>
    <t>Total Existing Deduction</t>
  </si>
  <si>
    <t>d</t>
  </si>
  <si>
    <t>No. Gaji :</t>
  </si>
  <si>
    <t>GROSS ENTITLED</t>
  </si>
  <si>
    <t>e=b-d</t>
  </si>
  <si>
    <t>Deduction In-Transit</t>
  </si>
  <si>
    <t>PIH New Loan</t>
  </si>
  <si>
    <t>Angkasa Increase</t>
  </si>
  <si>
    <t>Add :</t>
  </si>
  <si>
    <t>Angkasa Reduce</t>
  </si>
  <si>
    <t>Settlement(s)</t>
  </si>
  <si>
    <t>NETT ENTITLED</t>
  </si>
  <si>
    <t>OPTION :</t>
  </si>
  <si>
    <t>Customer's Bank &amp; A/C No.</t>
  </si>
  <si>
    <t>Term Period (Years)</t>
  </si>
  <si>
    <t>Term Period (Months)</t>
  </si>
  <si>
    <t>Months</t>
  </si>
  <si>
    <t>(-)</t>
  </si>
  <si>
    <t>x</t>
  </si>
  <si>
    <t>Redm. Mth</t>
  </si>
  <si>
    <t>PV No.</t>
  </si>
  <si>
    <t>History of Default</t>
  </si>
  <si>
    <t>Cheque No.</t>
  </si>
  <si>
    <t>Arrears</t>
  </si>
  <si>
    <t>Cash Payment</t>
  </si>
  <si>
    <t>Confirmed By</t>
  </si>
  <si>
    <t>Angkasa Charges</t>
  </si>
  <si>
    <t>Admin Charges</t>
  </si>
  <si>
    <t>Interest Rate (%)</t>
  </si>
  <si>
    <t>New Loan's Details</t>
  </si>
  <si>
    <t xml:space="preserve">Instalment </t>
  </si>
  <si>
    <t>Total Monthly Deduction</t>
  </si>
  <si>
    <t>Total Loan Balance</t>
  </si>
  <si>
    <t>SL519</t>
  </si>
  <si>
    <t>EL535</t>
  </si>
  <si>
    <t>Code</t>
  </si>
  <si>
    <t>M/I (RM)</t>
  </si>
  <si>
    <t>Final Inst. (RM)</t>
  </si>
  <si>
    <t xml:space="preserve">FOR ACCOUNT DEPARTMENT </t>
  </si>
  <si>
    <t xml:space="preserve">Loan Amount </t>
  </si>
  <si>
    <t>Net Payable</t>
  </si>
  <si>
    <t xml:space="preserve">Years </t>
  </si>
  <si>
    <t>(P.A)</t>
  </si>
  <si>
    <t xml:space="preserve">NETT ENTITLED </t>
  </si>
  <si>
    <t xml:space="preserve">Angkasa Charges </t>
  </si>
  <si>
    <t>Stamp Duty</t>
  </si>
  <si>
    <t>New L/A :</t>
  </si>
  <si>
    <t>Monthly Instalment(RM)</t>
  </si>
  <si>
    <t>Max Instalment Qualified</t>
  </si>
  <si>
    <t>Max Loan Qualified</t>
  </si>
  <si>
    <t>Total Loan Amount(RM) (P+I)</t>
  </si>
  <si>
    <t>PROCESSING FEE + SST</t>
  </si>
  <si>
    <t>MISC CHARGES + SST</t>
  </si>
  <si>
    <t>COMMODITY CHARGES + SST</t>
  </si>
  <si>
    <t>Sinking Fund</t>
  </si>
  <si>
    <t>Section</t>
  </si>
  <si>
    <t>CONFIRMED</t>
  </si>
  <si>
    <t xml:space="preserve">79  - </t>
  </si>
  <si>
    <t>M/I APPLIED</t>
  </si>
  <si>
    <t>FD</t>
  </si>
  <si>
    <t>(round figure)</t>
  </si>
  <si>
    <t>TENURE</t>
  </si>
  <si>
    <t>(year)</t>
  </si>
  <si>
    <t>INTEREST</t>
  </si>
  <si>
    <t>FEDERAL</t>
  </si>
  <si>
    <t>(select from list)</t>
  </si>
  <si>
    <t>PETRONESA (SMJ &amp; SBH)  8.99% , 9.99%</t>
  </si>
  <si>
    <t>Loan Applied</t>
  </si>
  <si>
    <t>680518-02-5446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</si>
</sst>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(* #,##0.00_);_(* \(#,##0.00\);_(* &quot;-&quot;??_);_(@_)"/>
    <numFmt numFmtId="165" formatCode="000000\-00\-0000"/>
    <numFmt numFmtId="166" formatCode="0.0%"/>
    <numFmt numFmtId="167" formatCode="[$-409]d/m/yyyy\ \ \ \ \ \ h:mm\ AM/PM;@"/>
    <numFmt numFmtId="168" formatCode="\(@\)"/>
    <numFmt numFmtId="169" formatCode="_(* #,##0_);_(* \(#,##0\);_(* &quot;-&quot;??_);_(@_)"/>
    <numFmt numFmtId="170" formatCode="mmm\'yyyy"/>
    <numFmt numFmtId="171" formatCode="\(#,##0.00\)"/>
  </numFmts>
  <fonts count="26" x14ac:knownFonts="1">
    <font>
      <sz val="10"/>
      <name val="Arial"/>
    </font>
    <font>
      <sz val="10"/>
      <name val="Arial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0.5"/>
      <color indexed="9"/>
      <name val="Calibri"/>
      <family val="2"/>
    </font>
    <font>
      <sz val="10.5"/>
      <name val="Calibri"/>
      <family val="2"/>
    </font>
    <font>
      <b/>
      <sz val="10.5"/>
      <name val="Calibri"/>
      <family val="2"/>
    </font>
    <font>
      <b/>
      <sz val="14"/>
      <name val="Calibri"/>
      <family val="2"/>
    </font>
    <font>
      <sz val="8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b/>
      <sz val="16"/>
      <name val="Calibri"/>
      <family val="2"/>
    </font>
    <font>
      <i/>
      <sz val="10.5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7.5"/>
      <name val="Calibri"/>
      <family val="2"/>
    </font>
    <font>
      <b/>
      <sz val="12"/>
      <name val="Calibri"/>
      <family val="2"/>
      <scheme val="minor"/>
    </font>
    <font>
      <sz val="10.5"/>
      <color theme="0"/>
      <name val="Calibri"/>
      <family val="2"/>
    </font>
    <font>
      <b/>
      <sz val="10.5"/>
      <color rgb="FFFF0000"/>
      <name val="Calibri"/>
      <family val="2"/>
    </font>
    <font>
      <b/>
      <sz val="20"/>
      <name val="Arial Black"/>
      <family val="2"/>
    </font>
    <font>
      <b/>
      <sz val="10"/>
      <color indexed="23"/>
      <name val="Calibri"/>
      <family val="2"/>
    </font>
    <font>
      <b/>
      <sz val="10.5"/>
      <color indexed="60"/>
      <name val="Calibri"/>
      <family val="2"/>
    </font>
    <font>
      <i/>
      <sz val="9"/>
      <name val="Arial Narrow"/>
      <family val="2"/>
    </font>
    <font>
      <i/>
      <sz val="10.5"/>
      <name val="Arial Narrow"/>
      <family val="2"/>
    </font>
    <font>
      <b/>
      <sz val="20"/>
      <color rgb="FF0000FF"/>
      <name val="Calibri"/>
      <family val="2"/>
      <scheme val="minor"/>
    </font>
    <font>
      <b/>
      <sz val="14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3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5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5" fillId="0" borderId="0" xfId="0" applyFont="1" applyAlignment="1" applyProtection="1">
      <alignment horizontal="left" vertical="center" indent="1"/>
      <protection hidden="1"/>
    </xf>
    <xf numFmtId="0" fontId="6" fillId="0" borderId="3" xfId="0" applyFont="1" applyBorder="1" applyAlignment="1" applyProtection="1">
      <alignment horizontal="left" vertical="center"/>
      <protection hidden="1"/>
    </xf>
    <xf numFmtId="0" fontId="6" fillId="0" borderId="3" xfId="0" quotePrefix="1" applyFont="1" applyBorder="1" applyAlignment="1" applyProtection="1">
      <alignment horizontal="center" vertical="center"/>
      <protection hidden="1"/>
    </xf>
    <xf numFmtId="168" fontId="6" fillId="0" borderId="3" xfId="0" applyNumberFormat="1" applyFont="1" applyBorder="1" applyAlignment="1" applyProtection="1">
      <alignment vertical="center"/>
      <protection hidden="1"/>
    </xf>
    <xf numFmtId="0" fontId="5" fillId="0" borderId="4" xfId="0" applyFont="1" applyBorder="1" applyAlignment="1" applyProtection="1">
      <alignment horizontal="left" vertical="center"/>
      <protection hidden="1"/>
    </xf>
    <xf numFmtId="0" fontId="5" fillId="0" borderId="5" xfId="0" applyFont="1" applyBorder="1" applyAlignment="1" applyProtection="1">
      <alignment horizontal="left" vertical="center"/>
      <protection hidden="1"/>
    </xf>
    <xf numFmtId="0" fontId="5" fillId="0" borderId="5" xfId="0" applyFont="1" applyBorder="1" applyAlignment="1" applyProtection="1">
      <alignment vertical="center"/>
      <protection hidden="1"/>
    </xf>
    <xf numFmtId="0" fontId="5" fillId="0" borderId="5" xfId="0" quotePrefix="1" applyFont="1" applyBorder="1" applyAlignment="1" applyProtection="1">
      <alignment horizontal="center" vertical="center"/>
      <protection hidden="1"/>
    </xf>
    <xf numFmtId="0" fontId="5" fillId="0" borderId="6" xfId="0" applyFont="1" applyBorder="1" applyAlignment="1" applyProtection="1">
      <alignment horizontal="left" vertical="center"/>
      <protection hidden="1"/>
    </xf>
    <xf numFmtId="0" fontId="5" fillId="0" borderId="7" xfId="0" applyFont="1" applyBorder="1" applyAlignment="1" applyProtection="1">
      <alignment horizontal="left" vertical="center"/>
      <protection hidden="1"/>
    </xf>
    <xf numFmtId="0" fontId="5" fillId="0" borderId="7" xfId="0" applyFont="1" applyBorder="1" applyAlignment="1" applyProtection="1">
      <alignment vertical="center"/>
      <protection hidden="1"/>
    </xf>
    <xf numFmtId="9" fontId="5" fillId="0" borderId="7" xfId="0" applyNumberFormat="1" applyFont="1" applyBorder="1" applyAlignment="1" applyProtection="1">
      <alignment horizontal="center" vertical="center"/>
      <protection hidden="1"/>
    </xf>
    <xf numFmtId="0" fontId="5" fillId="0" borderId="8" xfId="0" applyFont="1" applyBorder="1" applyAlignment="1" applyProtection="1">
      <alignment horizontal="left" vertical="center"/>
      <protection hidden="1"/>
    </xf>
    <xf numFmtId="0" fontId="5" fillId="0" borderId="8" xfId="0" applyFont="1" applyBorder="1" applyAlignment="1" applyProtection="1">
      <alignment vertical="center"/>
      <protection hidden="1"/>
    </xf>
    <xf numFmtId="0" fontId="5" fillId="0" borderId="8" xfId="0" applyFont="1" applyBorder="1" applyAlignment="1" applyProtection="1">
      <alignment horizontal="right" vertical="center"/>
      <protection hidden="1"/>
    </xf>
    <xf numFmtId="0" fontId="5" fillId="0" borderId="9" xfId="0" quotePrefix="1" applyFont="1" applyBorder="1" applyAlignment="1" applyProtection="1">
      <alignment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0" borderId="2" xfId="0" applyFont="1" applyBorder="1" applyAlignment="1" applyProtection="1">
      <alignment vertical="center"/>
      <protection hidden="1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12" xfId="0" applyFont="1" applyBorder="1" applyAlignment="1" applyProtection="1">
      <alignment horizontal="left" vertical="center"/>
      <protection hidden="1"/>
    </xf>
    <xf numFmtId="0" fontId="9" fillId="0" borderId="13" xfId="0" applyFont="1" applyBorder="1" applyAlignment="1" applyProtection="1">
      <alignment vertical="center"/>
      <protection hidden="1"/>
    </xf>
    <xf numFmtId="0" fontId="9" fillId="0" borderId="14" xfId="0" applyFont="1" applyBorder="1" applyAlignment="1" applyProtection="1">
      <alignment vertical="center"/>
      <protection hidden="1"/>
    </xf>
    <xf numFmtId="0" fontId="9" fillId="0" borderId="15" xfId="0" applyFont="1" applyBorder="1" applyAlignment="1" applyProtection="1">
      <alignment vertical="center"/>
      <protection hidden="1"/>
    </xf>
    <xf numFmtId="0" fontId="5" fillId="0" borderId="16" xfId="0" applyFont="1" applyBorder="1" applyAlignment="1" applyProtection="1">
      <alignment vertical="center"/>
      <protection hidden="1"/>
    </xf>
    <xf numFmtId="0" fontId="5" fillId="0" borderId="17" xfId="0" applyFont="1" applyBorder="1" applyAlignment="1" applyProtection="1">
      <alignment vertical="center"/>
      <protection hidden="1"/>
    </xf>
    <xf numFmtId="0" fontId="5" fillId="0" borderId="17" xfId="0" applyFont="1" applyBorder="1" applyAlignment="1" applyProtection="1">
      <alignment horizontal="center" vertical="center"/>
      <protection hidden="1"/>
    </xf>
    <xf numFmtId="0" fontId="5" fillId="0" borderId="6" xfId="0" applyFont="1" applyBorder="1" applyAlignment="1" applyProtection="1">
      <alignment vertical="center"/>
      <protection hidden="1"/>
    </xf>
    <xf numFmtId="0" fontId="5" fillId="0" borderId="3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vertical="center"/>
      <protection hidden="1"/>
    </xf>
    <xf numFmtId="40" fontId="13" fillId="0" borderId="3" xfId="0" applyNumberFormat="1" applyFont="1" applyBorder="1" applyAlignment="1" applyProtection="1">
      <alignment vertical="center"/>
      <protection hidden="1"/>
    </xf>
    <xf numFmtId="0" fontId="14" fillId="0" borderId="3" xfId="0" applyFont="1" applyBorder="1" applyAlignment="1" applyProtection="1">
      <alignment vertical="center"/>
      <protection hidden="1"/>
    </xf>
    <xf numFmtId="0" fontId="7" fillId="0" borderId="4" xfId="0" applyFont="1" applyBorder="1" applyAlignment="1" applyProtection="1">
      <alignment vertical="center"/>
      <protection hidden="1"/>
    </xf>
    <xf numFmtId="0" fontId="7" fillId="0" borderId="5" xfId="0" applyFont="1" applyBorder="1" applyAlignment="1" applyProtection="1">
      <alignment vertical="center"/>
      <protection hidden="1"/>
    </xf>
    <xf numFmtId="0" fontId="7" fillId="0" borderId="28" xfId="0" applyFont="1" applyBorder="1" applyAlignment="1" applyProtection="1">
      <alignment vertical="center"/>
      <protection hidden="1"/>
    </xf>
    <xf numFmtId="39" fontId="6" fillId="0" borderId="29" xfId="0" applyNumberFormat="1" applyFont="1" applyBorder="1" applyAlignment="1" applyProtection="1">
      <alignment vertical="center"/>
      <protection hidden="1"/>
    </xf>
    <xf numFmtId="39" fontId="6" fillId="0" borderId="19" xfId="0" applyNumberFormat="1" applyFont="1" applyBorder="1" applyAlignment="1" applyProtection="1">
      <alignment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10" fillId="0" borderId="5" xfId="0" applyFont="1" applyBorder="1" applyAlignment="1" applyProtection="1">
      <alignment vertical="center"/>
      <protection hidden="1"/>
    </xf>
    <xf numFmtId="0" fontId="10" fillId="0" borderId="28" xfId="0" applyFont="1" applyBorder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2" fontId="5" fillId="0" borderId="0" xfId="0" applyNumberFormat="1" applyFont="1" applyAlignment="1" applyProtection="1">
      <alignment horizontal="right" vertical="center"/>
      <protection locked="0"/>
    </xf>
    <xf numFmtId="166" fontId="5" fillId="0" borderId="0" xfId="0" applyNumberFormat="1" applyFont="1" applyAlignment="1" applyProtection="1">
      <alignment vertical="center"/>
      <protection locked="0"/>
    </xf>
    <xf numFmtId="4" fontId="5" fillId="0" borderId="0" xfId="0" applyNumberFormat="1" applyFont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5" fillId="0" borderId="0" xfId="0" quotePrefix="1" applyFont="1" applyAlignment="1" applyProtection="1">
      <alignment vertical="center"/>
      <protection locked="0"/>
    </xf>
    <xf numFmtId="164" fontId="5" fillId="0" borderId="0" xfId="0" quotePrefix="1" applyNumberFormat="1" applyFont="1" applyAlignment="1" applyProtection="1">
      <alignment vertical="center" wrapText="1"/>
      <protection locked="0"/>
    </xf>
    <xf numFmtId="2" fontId="12" fillId="0" borderId="0" xfId="0" applyNumberFormat="1" applyFont="1" applyAlignment="1" applyProtection="1">
      <alignment horizontal="left" vertical="center" wrapText="1"/>
      <protection locked="0"/>
    </xf>
    <xf numFmtId="39" fontId="5" fillId="0" borderId="0" xfId="0" applyNumberFormat="1" applyFont="1" applyAlignment="1" applyProtection="1">
      <alignment vertical="center"/>
      <protection locked="0"/>
    </xf>
    <xf numFmtId="0" fontId="5" fillId="0" borderId="6" xfId="0" applyFont="1" applyBorder="1" applyAlignment="1" applyProtection="1">
      <alignment vertical="center"/>
      <protection locked="0"/>
    </xf>
    <xf numFmtId="0" fontId="16" fillId="0" borderId="69" xfId="0" applyFont="1" applyBorder="1" applyAlignment="1" applyProtection="1">
      <alignment horizontal="center" vertical="center" wrapText="1"/>
      <protection hidden="1"/>
    </xf>
    <xf numFmtId="0" fontId="22" fillId="0" borderId="70" xfId="0" quotePrefix="1" applyFont="1" applyBorder="1" applyAlignment="1" applyProtection="1">
      <alignment horizontal="center" vertical="top" wrapText="1"/>
      <protection hidden="1"/>
    </xf>
    <xf numFmtId="43" fontId="5" fillId="0" borderId="0" xfId="0" applyNumberFormat="1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  <protection hidden="1"/>
    </xf>
    <xf numFmtId="165" fontId="6" fillId="2" borderId="2" xfId="0" applyNumberFormat="1" applyFont="1" applyFill="1" applyBorder="1" applyAlignment="1" applyProtection="1">
      <alignment horizontal="left" vertical="center"/>
      <protection locked="0"/>
    </xf>
    <xf numFmtId="49" fontId="6" fillId="2" borderId="2" xfId="0" applyNumberFormat="1" applyFont="1" applyFill="1" applyBorder="1" applyAlignment="1" applyProtection="1">
      <alignment horizontal="left" vertical="center"/>
      <protection locked="0"/>
    </xf>
    <xf numFmtId="49" fontId="6" fillId="2" borderId="2" xfId="0" applyNumberFormat="1" applyFont="1" applyFill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left" vertical="center"/>
      <protection hidden="1"/>
    </xf>
    <xf numFmtId="0" fontId="5" fillId="0" borderId="23" xfId="0" applyFont="1" applyBorder="1" applyAlignment="1" applyProtection="1">
      <alignment horizontal="left" vertical="center"/>
      <protection hidden="1"/>
    </xf>
    <xf numFmtId="39" fontId="25" fillId="4" borderId="33" xfId="0" applyNumberFormat="1" applyFont="1" applyFill="1" applyBorder="1" applyAlignment="1" applyProtection="1">
      <alignment horizontal="center" vertical="center" wrapText="1"/>
      <protection locked="0"/>
    </xf>
    <xf numFmtId="39" fontId="25" fillId="4" borderId="33" xfId="0" applyNumberFormat="1" applyFont="1" applyFill="1" applyBorder="1" applyAlignment="1" applyProtection="1">
      <alignment horizontal="center" vertical="center"/>
      <protection locked="0"/>
    </xf>
    <xf numFmtId="39" fontId="6" fillId="0" borderId="13" xfId="0" applyNumberFormat="1" applyFont="1" applyBorder="1" applyAlignment="1" applyProtection="1">
      <alignment horizontal="center" vertical="center"/>
      <protection hidden="1"/>
    </xf>
    <xf numFmtId="39" fontId="6" fillId="0" borderId="5" xfId="0" applyNumberFormat="1" applyFont="1" applyBorder="1" applyAlignment="1" applyProtection="1">
      <alignment horizontal="center" vertical="center"/>
      <protection hidden="1"/>
    </xf>
    <xf numFmtId="39" fontId="6" fillId="0" borderId="39" xfId="0" applyNumberFormat="1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center" vertical="center"/>
      <protection hidden="1"/>
    </xf>
    <xf numFmtId="0" fontId="10" fillId="0" borderId="6" xfId="0" applyFont="1" applyBorder="1" applyAlignment="1" applyProtection="1">
      <alignment horizontal="left" vertical="center"/>
      <protection hidden="1"/>
    </xf>
    <xf numFmtId="0" fontId="10" fillId="0" borderId="7" xfId="0" applyFont="1" applyBorder="1" applyAlignment="1" applyProtection="1">
      <alignment horizontal="left" vertical="center"/>
      <protection hidden="1"/>
    </xf>
    <xf numFmtId="0" fontId="10" fillId="0" borderId="24" xfId="0" applyFont="1" applyBorder="1" applyAlignment="1" applyProtection="1">
      <alignment horizontal="left" vertical="center"/>
      <protection hidden="1"/>
    </xf>
    <xf numFmtId="0" fontId="10" fillId="0" borderId="3" xfId="0" applyFont="1" applyBorder="1" applyAlignment="1" applyProtection="1">
      <alignment horizontal="left" vertical="center"/>
      <protection hidden="1"/>
    </xf>
    <xf numFmtId="39" fontId="5" fillId="0" borderId="14" xfId="0" applyNumberFormat="1" applyFont="1" applyBorder="1" applyAlignment="1" applyProtection="1">
      <alignment horizontal="center" vertical="center"/>
      <protection hidden="1"/>
    </xf>
    <xf numFmtId="39" fontId="5" fillId="0" borderId="7" xfId="0" applyNumberFormat="1" applyFont="1" applyBorder="1" applyAlignment="1" applyProtection="1">
      <alignment horizontal="center" vertical="center"/>
      <protection hidden="1"/>
    </xf>
    <xf numFmtId="39" fontId="5" fillId="0" borderId="38" xfId="0" applyNumberFormat="1" applyFont="1" applyBorder="1" applyAlignment="1" applyProtection="1">
      <alignment horizontal="center" vertical="center"/>
      <protection hidden="1"/>
    </xf>
    <xf numFmtId="40" fontId="8" fillId="0" borderId="7" xfId="1" applyNumberFormat="1" applyFont="1" applyBorder="1" applyAlignment="1" applyProtection="1">
      <alignment horizontal="left"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9" fillId="0" borderId="7" xfId="0" applyFont="1" applyBorder="1" applyAlignment="1" applyProtection="1">
      <alignment horizontal="left" vertical="center"/>
      <protection hidden="1"/>
    </xf>
    <xf numFmtId="0" fontId="8" fillId="0" borderId="7" xfId="0" applyFont="1" applyBorder="1" applyAlignment="1" applyProtection="1">
      <alignment horizontal="left" vertical="center"/>
      <protection hidden="1"/>
    </xf>
    <xf numFmtId="164" fontId="5" fillId="4" borderId="40" xfId="1" applyFont="1" applyFill="1" applyBorder="1" applyAlignment="1" applyProtection="1">
      <alignment horizontal="center" vertical="center"/>
      <protection locked="0"/>
    </xf>
    <xf numFmtId="164" fontId="5" fillId="4" borderId="41" xfId="1" applyFont="1" applyFill="1" applyBorder="1" applyAlignment="1" applyProtection="1">
      <alignment horizontal="center" vertical="center"/>
      <protection locked="0"/>
    </xf>
    <xf numFmtId="164" fontId="5" fillId="4" borderId="42" xfId="1" applyFont="1" applyFill="1" applyBorder="1" applyAlignment="1" applyProtection="1">
      <alignment horizontal="center" vertical="center"/>
      <protection locked="0"/>
    </xf>
    <xf numFmtId="39" fontId="8" fillId="0" borderId="5" xfId="1" applyNumberFormat="1" applyFont="1" applyBorder="1" applyAlignment="1" applyProtection="1">
      <alignment horizontal="right" vertical="center"/>
      <protection hidden="1"/>
    </xf>
    <xf numFmtId="39" fontId="8" fillId="0" borderId="39" xfId="1" applyNumberFormat="1" applyFont="1" applyBorder="1" applyAlignment="1" applyProtection="1">
      <alignment horizontal="right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49" fontId="5" fillId="4" borderId="9" xfId="0" quotePrefix="1" applyNumberFormat="1" applyFont="1" applyFill="1" applyBorder="1" applyAlignment="1" applyProtection="1">
      <alignment horizontal="left" vertical="center"/>
      <protection locked="0"/>
    </xf>
    <xf numFmtId="49" fontId="5" fillId="4" borderId="9" xfId="0" applyNumberFormat="1" applyFont="1" applyFill="1" applyBorder="1" applyAlignment="1" applyProtection="1">
      <alignment horizontal="left" vertical="center"/>
      <protection locked="0"/>
    </xf>
    <xf numFmtId="49" fontId="5" fillId="4" borderId="65" xfId="0" applyNumberFormat="1" applyFont="1" applyFill="1" applyBorder="1" applyAlignment="1" applyProtection="1">
      <alignment horizontal="left" vertical="center"/>
      <protection locked="0"/>
    </xf>
    <xf numFmtId="39" fontId="23" fillId="0" borderId="3" xfId="0" quotePrefix="1" applyNumberFormat="1" applyFont="1" applyBorder="1" applyAlignment="1" applyProtection="1">
      <alignment horizontal="center" vertical="center"/>
      <protection hidden="1"/>
    </xf>
    <xf numFmtId="39" fontId="23" fillId="0" borderId="3" xfId="0" applyNumberFormat="1" applyFont="1" applyBorder="1" applyAlignment="1" applyProtection="1">
      <alignment horizontal="center" vertical="center"/>
      <protection hidden="1"/>
    </xf>
    <xf numFmtId="10" fontId="25" fillId="4" borderId="33" xfId="4" applyNumberFormat="1" applyFont="1" applyFill="1" applyBorder="1" applyAlignment="1" applyProtection="1">
      <alignment horizontal="center" vertical="center"/>
      <protection locked="0" hidden="1"/>
    </xf>
    <xf numFmtId="0" fontId="5" fillId="0" borderId="24" xfId="0" applyFont="1" applyBorder="1" applyAlignment="1" applyProtection="1">
      <alignment horizontal="left" vertical="center"/>
      <protection hidden="1"/>
    </xf>
    <xf numFmtId="0" fontId="5" fillId="0" borderId="3" xfId="0" applyFont="1" applyBorder="1" applyAlignment="1" applyProtection="1">
      <alignment horizontal="left" vertical="center"/>
      <protection hidden="1"/>
    </xf>
    <xf numFmtId="4" fontId="5" fillId="0" borderId="3" xfId="0" applyNumberFormat="1" applyFont="1" applyBorder="1" applyAlignment="1" applyProtection="1">
      <alignment horizontal="right" vertical="center" indent="1"/>
      <protection hidden="1"/>
    </xf>
    <xf numFmtId="0" fontId="5" fillId="0" borderId="7" xfId="0" applyFont="1" applyBorder="1" applyAlignment="1" applyProtection="1">
      <alignment horizontal="left" vertical="center"/>
      <protection hidden="1"/>
    </xf>
    <xf numFmtId="0" fontId="5" fillId="0" borderId="29" xfId="0" applyFont="1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/>
      <protection hidden="1"/>
    </xf>
    <xf numFmtId="0" fontId="5" fillId="0" borderId="34" xfId="0" applyFont="1" applyBorder="1" applyAlignment="1" applyProtection="1">
      <alignment horizontal="center" vertical="center"/>
      <protection hidden="1"/>
    </xf>
    <xf numFmtId="0" fontId="5" fillId="0" borderId="35" xfId="0" applyFont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hidden="1"/>
    </xf>
    <xf numFmtId="0" fontId="5" fillId="0" borderId="36" xfId="0" applyFont="1" applyBorder="1" applyAlignment="1" applyProtection="1">
      <alignment horizontal="center" vertical="center"/>
      <protection hidden="1"/>
    </xf>
    <xf numFmtId="0" fontId="5" fillId="0" borderId="7" xfId="0" applyFont="1" applyBorder="1" applyAlignment="1" applyProtection="1">
      <alignment horizontal="right" vertical="center"/>
      <protection hidden="1"/>
    </xf>
    <xf numFmtId="0" fontId="5" fillId="0" borderId="38" xfId="0" applyFont="1" applyBorder="1" applyAlignment="1" applyProtection="1">
      <alignment horizontal="right" vertical="center"/>
      <protection hidden="1"/>
    </xf>
    <xf numFmtId="4" fontId="5" fillId="0" borderId="15" xfId="0" applyNumberFormat="1" applyFont="1" applyBorder="1" applyAlignment="1" applyProtection="1">
      <alignment horizontal="right" vertical="center" indent="1"/>
      <protection hidden="1"/>
    </xf>
    <xf numFmtId="4" fontId="5" fillId="0" borderId="25" xfId="0" applyNumberFormat="1" applyFont="1" applyBorder="1" applyAlignment="1" applyProtection="1">
      <alignment horizontal="right" vertical="center" indent="1"/>
      <protection hidden="1"/>
    </xf>
    <xf numFmtId="0" fontId="5" fillId="0" borderId="29" xfId="0" applyFont="1" applyBorder="1" applyAlignment="1" applyProtection="1">
      <alignment horizontal="center" vertical="center" wrapText="1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5" fillId="0" borderId="26" xfId="0" applyFont="1" applyBorder="1" applyAlignment="1" applyProtection="1">
      <alignment horizontal="center" vertical="center" wrapText="1"/>
      <protection hidden="1"/>
    </xf>
    <xf numFmtId="0" fontId="5" fillId="0" borderId="35" xfId="0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58" xfId="0" applyFont="1" applyBorder="1" applyAlignment="1" applyProtection="1">
      <alignment horizontal="center" vertical="center" wrapText="1"/>
      <protection hidden="1"/>
    </xf>
    <xf numFmtId="164" fontId="5" fillId="0" borderId="7" xfId="1" applyFont="1" applyBorder="1" applyAlignment="1" applyProtection="1">
      <alignment horizontal="center" vertical="center"/>
      <protection hidden="1"/>
    </xf>
    <xf numFmtId="164" fontId="5" fillId="0" borderId="38" xfId="1" applyFont="1" applyBorder="1" applyAlignment="1" applyProtection="1">
      <alignment horizontal="center" vertical="center"/>
      <protection hidden="1"/>
    </xf>
    <xf numFmtId="10" fontId="5" fillId="0" borderId="7" xfId="0" applyNumberFormat="1" applyFont="1" applyBorder="1" applyAlignment="1" applyProtection="1">
      <alignment horizontal="center" vertical="center"/>
      <protection hidden="1"/>
    </xf>
    <xf numFmtId="10" fontId="5" fillId="0" borderId="49" xfId="0" applyNumberFormat="1" applyFont="1" applyBorder="1" applyAlignment="1" applyProtection="1">
      <alignment horizontal="center" vertical="center"/>
      <protection hidden="1"/>
    </xf>
    <xf numFmtId="0" fontId="5" fillId="0" borderId="18" xfId="0" applyFont="1" applyBorder="1" applyAlignment="1" applyProtection="1">
      <alignment horizontal="left" vertical="center"/>
      <protection hidden="1"/>
    </xf>
    <xf numFmtId="0" fontId="5" fillId="0" borderId="19" xfId="0" applyFont="1" applyBorder="1" applyAlignment="1" applyProtection="1">
      <alignment horizontal="left" vertical="center"/>
      <protection hidden="1"/>
    </xf>
    <xf numFmtId="0" fontId="5" fillId="0" borderId="21" xfId="0" applyFont="1" applyBorder="1" applyAlignment="1" applyProtection="1">
      <alignment horizontal="left" vertical="center"/>
      <protection hidden="1"/>
    </xf>
    <xf numFmtId="0" fontId="5" fillId="0" borderId="1" xfId="0" applyFont="1" applyBorder="1" applyAlignment="1" applyProtection="1">
      <alignment horizontal="left" vertical="center"/>
      <protection hidden="1"/>
    </xf>
    <xf numFmtId="0" fontId="5" fillId="0" borderId="20" xfId="0" applyFont="1" applyBorder="1" applyAlignment="1" applyProtection="1">
      <alignment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4" fontId="5" fillId="0" borderId="17" xfId="0" applyNumberFormat="1" applyFont="1" applyBorder="1" applyAlignment="1" applyProtection="1">
      <alignment horizontal="right" vertical="center" indent="1"/>
      <protection hidden="1"/>
    </xf>
    <xf numFmtId="1" fontId="13" fillId="0" borderId="8" xfId="1" applyNumberFormat="1" applyFont="1" applyBorder="1" applyAlignment="1" applyProtection="1">
      <alignment horizontal="left" vertical="center"/>
      <protection hidden="1"/>
    </xf>
    <xf numFmtId="1" fontId="13" fillId="0" borderId="3" xfId="1" applyNumberFormat="1" applyFont="1" applyBorder="1" applyAlignment="1" applyProtection="1">
      <alignment horizontal="left" vertical="center"/>
      <protection hidden="1"/>
    </xf>
    <xf numFmtId="0" fontId="5" fillId="0" borderId="24" xfId="0" applyFont="1" applyBorder="1" applyAlignment="1" applyProtection="1">
      <alignment vertical="center" wrapText="1"/>
      <protection hidden="1"/>
    </xf>
    <xf numFmtId="0" fontId="0" fillId="0" borderId="3" xfId="0" applyBorder="1" applyAlignment="1" applyProtection="1">
      <alignment vertical="center" wrapText="1"/>
      <protection hidden="1"/>
    </xf>
    <xf numFmtId="0" fontId="5" fillId="0" borderId="16" xfId="0" applyFont="1" applyBorder="1" applyAlignment="1" applyProtection="1">
      <alignment horizontal="left" vertical="center"/>
      <protection hidden="1"/>
    </xf>
    <xf numFmtId="0" fontId="5" fillId="0" borderId="17" xfId="0" applyFont="1" applyBorder="1" applyAlignment="1" applyProtection="1">
      <alignment horizontal="left" vertical="center"/>
      <protection hidden="1"/>
    </xf>
    <xf numFmtId="0" fontId="5" fillId="0" borderId="6" xfId="0" applyFont="1" applyBorder="1" applyAlignment="1" applyProtection="1">
      <alignment horizontal="left" vertical="center"/>
      <protection hidden="1"/>
    </xf>
    <xf numFmtId="0" fontId="5" fillId="0" borderId="49" xfId="0" applyFont="1" applyBorder="1" applyAlignment="1" applyProtection="1">
      <alignment horizontal="left" vertical="center"/>
      <protection hidden="1"/>
    </xf>
    <xf numFmtId="40" fontId="13" fillId="0" borderId="8" xfId="1" applyNumberFormat="1" applyFont="1" applyBorder="1" applyAlignment="1" applyProtection="1">
      <alignment horizontal="right" vertical="center"/>
      <protection hidden="1"/>
    </xf>
    <xf numFmtId="40" fontId="13" fillId="0" borderId="3" xfId="1" applyNumberFormat="1" applyFont="1" applyBorder="1" applyAlignment="1" applyProtection="1">
      <alignment horizontal="right" vertical="center"/>
      <protection hidden="1"/>
    </xf>
    <xf numFmtId="38" fontId="13" fillId="0" borderId="8" xfId="1" applyNumberFormat="1" applyFont="1" applyBorder="1" applyAlignment="1" applyProtection="1">
      <alignment horizontal="right" vertical="center"/>
      <protection hidden="1"/>
    </xf>
    <xf numFmtId="38" fontId="13" fillId="0" borderId="3" xfId="1" applyNumberFormat="1" applyFont="1" applyBorder="1" applyAlignment="1" applyProtection="1">
      <alignment horizontal="right" vertical="center"/>
      <protection hidden="1"/>
    </xf>
    <xf numFmtId="0" fontId="17" fillId="0" borderId="0" xfId="0" applyFont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 wrapText="1"/>
      <protection hidden="1"/>
    </xf>
    <xf numFmtId="0" fontId="2" fillId="0" borderId="23" xfId="0" applyFont="1" applyBorder="1" applyAlignment="1" applyProtection="1">
      <alignment horizontal="center" vertical="center" wrapText="1"/>
      <protection hidden="1"/>
    </xf>
    <xf numFmtId="0" fontId="2" fillId="0" borderId="31" xfId="0" applyFont="1" applyBorder="1" applyAlignment="1" applyProtection="1">
      <alignment horizontal="center" vertical="center" wrapText="1"/>
      <protection hidden="1"/>
    </xf>
    <xf numFmtId="0" fontId="2" fillId="0" borderId="32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27" xfId="0" applyFont="1" applyBorder="1" applyAlignment="1" applyProtection="1">
      <alignment horizontal="center" vertical="center" wrapText="1"/>
      <protection hidden="1"/>
    </xf>
    <xf numFmtId="0" fontId="2" fillId="0" borderId="15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53" xfId="0" applyFont="1" applyBorder="1" applyAlignment="1" applyProtection="1">
      <alignment horizontal="center" vertical="center" wrapText="1"/>
      <protection hidden="1"/>
    </xf>
    <xf numFmtId="10" fontId="5" fillId="0" borderId="9" xfId="0" applyNumberFormat="1" applyFont="1" applyBorder="1" applyAlignment="1" applyProtection="1">
      <alignment horizontal="center" vertical="center"/>
      <protection hidden="1"/>
    </xf>
    <xf numFmtId="10" fontId="5" fillId="0" borderId="52" xfId="0" applyNumberFormat="1" applyFont="1" applyBorder="1" applyAlignment="1" applyProtection="1">
      <alignment horizontal="center" vertical="center"/>
      <protection hidden="1"/>
    </xf>
    <xf numFmtId="10" fontId="5" fillId="4" borderId="7" xfId="0" applyNumberFormat="1" applyFont="1" applyFill="1" applyBorder="1" applyAlignment="1" applyProtection="1">
      <alignment horizontal="left" vertical="center"/>
      <protection locked="0"/>
    </xf>
    <xf numFmtId="10" fontId="5" fillId="4" borderId="38" xfId="0" applyNumberFormat="1" applyFont="1" applyFill="1" applyBorder="1" applyAlignment="1" applyProtection="1">
      <alignment horizontal="left" vertical="center"/>
      <protection locked="0"/>
    </xf>
    <xf numFmtId="164" fontId="5" fillId="0" borderId="6" xfId="1" applyFont="1" applyBorder="1" applyAlignment="1" applyProtection="1">
      <alignment horizontal="center" vertical="center"/>
      <protection hidden="1"/>
    </xf>
    <xf numFmtId="170" fontId="5" fillId="4" borderId="5" xfId="0" applyNumberFormat="1" applyFont="1" applyFill="1" applyBorder="1" applyAlignment="1" applyProtection="1">
      <alignment horizontal="left" vertical="center"/>
      <protection locked="0"/>
    </xf>
    <xf numFmtId="170" fontId="5" fillId="4" borderId="5" xfId="0" quotePrefix="1" applyNumberFormat="1" applyFont="1" applyFill="1" applyBorder="1" applyAlignment="1" applyProtection="1">
      <alignment horizontal="left" vertical="center"/>
      <protection locked="0"/>
    </xf>
    <xf numFmtId="170" fontId="5" fillId="4" borderId="39" xfId="0" quotePrefix="1" applyNumberFormat="1" applyFont="1" applyFill="1" applyBorder="1" applyAlignment="1" applyProtection="1">
      <alignment horizontal="left" vertical="center"/>
      <protection locked="0"/>
    </xf>
    <xf numFmtId="164" fontId="5" fillId="4" borderId="4" xfId="1" applyFont="1" applyFill="1" applyBorder="1" applyAlignment="1" applyProtection="1">
      <alignment horizontal="center" vertical="center"/>
      <protection locked="0"/>
    </xf>
    <xf numFmtId="164" fontId="5" fillId="4" borderId="5" xfId="1" applyFont="1" applyFill="1" applyBorder="1" applyAlignment="1" applyProtection="1">
      <alignment horizontal="center" vertical="center"/>
      <protection locked="0"/>
    </xf>
    <xf numFmtId="164" fontId="5" fillId="4" borderId="39" xfId="1" applyFont="1" applyFill="1" applyBorder="1" applyAlignment="1" applyProtection="1">
      <alignment horizontal="center" vertical="center"/>
      <protection locked="0"/>
    </xf>
    <xf numFmtId="0" fontId="5" fillId="4" borderId="43" xfId="0" applyFont="1" applyFill="1" applyBorder="1" applyAlignment="1" applyProtection="1">
      <alignment horizontal="left" vertical="center" indent="1" shrinkToFit="1"/>
      <protection locked="0"/>
    </xf>
    <xf numFmtId="0" fontId="5" fillId="4" borderId="45" xfId="0" applyFont="1" applyFill="1" applyBorder="1" applyAlignment="1" applyProtection="1">
      <alignment horizontal="left" vertical="center" indent="1" shrinkToFit="1"/>
      <protection locked="0"/>
    </xf>
    <xf numFmtId="0" fontId="6" fillId="0" borderId="12" xfId="0" applyFont="1" applyBorder="1" applyAlignment="1" applyProtection="1">
      <alignment horizontal="left" vertical="center"/>
      <protection locked="0"/>
    </xf>
    <xf numFmtId="0" fontId="6" fillId="0" borderId="37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left" vertical="center"/>
      <protection hidden="1"/>
    </xf>
    <xf numFmtId="0" fontId="6" fillId="0" borderId="5" xfId="0" applyFont="1" applyBorder="1" applyAlignment="1" applyProtection="1">
      <alignment horizontal="left" vertical="center"/>
      <protection hidden="1"/>
    </xf>
    <xf numFmtId="164" fontId="6" fillId="0" borderId="11" xfId="1" applyFont="1" applyBorder="1" applyAlignment="1" applyProtection="1">
      <alignment horizontal="center" vertical="center"/>
      <protection hidden="1"/>
    </xf>
    <xf numFmtId="164" fontId="6" fillId="0" borderId="12" xfId="1" applyFont="1" applyBorder="1" applyAlignment="1" applyProtection="1">
      <alignment horizontal="center" vertical="center"/>
      <protection hidden="1"/>
    </xf>
    <xf numFmtId="164" fontId="6" fillId="0" borderId="37" xfId="1" applyFont="1" applyBorder="1" applyAlignment="1" applyProtection="1">
      <alignment horizontal="center" vertical="center"/>
      <protection hidden="1"/>
    </xf>
    <xf numFmtId="0" fontId="5" fillId="4" borderId="41" xfId="0" applyFont="1" applyFill="1" applyBorder="1" applyAlignment="1" applyProtection="1">
      <alignment horizontal="left" vertical="center" indent="1" shrinkToFit="1"/>
      <protection locked="0"/>
    </xf>
    <xf numFmtId="0" fontId="5" fillId="4" borderId="42" xfId="0" applyFont="1" applyFill="1" applyBorder="1" applyAlignment="1" applyProtection="1">
      <alignment horizontal="left" vertical="center" indent="1" shrinkToFit="1"/>
      <protection locked="0"/>
    </xf>
    <xf numFmtId="0" fontId="5" fillId="4" borderId="7" xfId="0" applyFont="1" applyFill="1" applyBorder="1" applyAlignment="1" applyProtection="1">
      <alignment horizontal="left" vertical="center" indent="1" shrinkToFit="1"/>
      <protection locked="0"/>
    </xf>
    <xf numFmtId="0" fontId="5" fillId="4" borderId="38" xfId="0" applyFont="1" applyFill="1" applyBorder="1" applyAlignment="1" applyProtection="1">
      <alignment horizontal="left" vertical="center" indent="1" shrinkToFit="1"/>
      <protection locked="0"/>
    </xf>
    <xf numFmtId="164" fontId="5" fillId="4" borderId="6" xfId="1" applyFont="1" applyFill="1" applyBorder="1" applyAlignment="1" applyProtection="1">
      <alignment horizontal="center" vertical="center"/>
      <protection locked="0"/>
    </xf>
    <xf numFmtId="164" fontId="5" fillId="4" borderId="7" xfId="1" applyFont="1" applyFill="1" applyBorder="1" applyAlignment="1" applyProtection="1">
      <alignment horizontal="center" vertical="center"/>
      <protection locked="0"/>
    </xf>
    <xf numFmtId="164" fontId="5" fillId="4" borderId="38" xfId="1" applyFont="1" applyFill="1" applyBorder="1" applyAlignment="1" applyProtection="1">
      <alignment horizontal="center" vertical="center"/>
      <protection locked="0"/>
    </xf>
    <xf numFmtId="164" fontId="5" fillId="4" borderId="44" xfId="1" applyFont="1" applyFill="1" applyBorder="1" applyAlignment="1" applyProtection="1">
      <alignment horizontal="center" vertical="center"/>
      <protection locked="0"/>
    </xf>
    <xf numFmtId="164" fontId="5" fillId="4" borderId="43" xfId="1" applyFont="1" applyFill="1" applyBorder="1" applyAlignment="1" applyProtection="1">
      <alignment horizontal="center" vertical="center"/>
      <protection locked="0"/>
    </xf>
    <xf numFmtId="164" fontId="5" fillId="4" borderId="45" xfId="1" applyFont="1" applyFill="1" applyBorder="1" applyAlignment="1" applyProtection="1">
      <alignment horizontal="center" vertical="center"/>
      <protection locked="0"/>
    </xf>
    <xf numFmtId="40" fontId="8" fillId="0" borderId="5" xfId="1" applyNumberFormat="1" applyFont="1" applyBorder="1" applyAlignment="1" applyProtection="1">
      <alignment horizontal="left" vertical="center"/>
      <protection hidden="1"/>
    </xf>
    <xf numFmtId="0" fontId="5" fillId="0" borderId="7" xfId="0" applyFont="1" applyBorder="1" applyAlignment="1" applyProtection="1">
      <alignment horizontal="left" vertical="center"/>
      <protection locked="0"/>
    </xf>
    <xf numFmtId="171" fontId="5" fillId="4" borderId="6" xfId="1" applyNumberFormat="1" applyFont="1" applyFill="1" applyBorder="1" applyAlignment="1" applyProtection="1">
      <alignment horizontal="right" vertical="center"/>
      <protection locked="0"/>
    </xf>
    <xf numFmtId="171" fontId="5" fillId="4" borderId="7" xfId="1" applyNumberFormat="1" applyFont="1" applyFill="1" applyBorder="1" applyAlignment="1" applyProtection="1">
      <alignment horizontal="right" vertical="center"/>
      <protection locked="0"/>
    </xf>
    <xf numFmtId="171" fontId="5" fillId="4" borderId="38" xfId="1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left" vertical="center"/>
      <protection hidden="1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37" xfId="0" applyFont="1" applyFill="1" applyBorder="1" applyAlignment="1" applyProtection="1">
      <alignment horizontal="center" vertical="center"/>
      <protection hidden="1"/>
    </xf>
    <xf numFmtId="167" fontId="6" fillId="4" borderId="1" xfId="0" applyNumberFormat="1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 applyProtection="1">
      <alignment horizontal="right" vertical="center"/>
      <protection hidden="1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6" fillId="4" borderId="3" xfId="0" quotePrefix="1" applyFont="1" applyFill="1" applyBorder="1" applyAlignment="1" applyProtection="1">
      <alignment horizontal="right" vertical="center"/>
      <protection hidden="1"/>
    </xf>
    <xf numFmtId="0" fontId="6" fillId="4" borderId="3" xfId="0" applyFont="1" applyFill="1" applyBorder="1" applyAlignment="1" applyProtection="1">
      <alignment horizontal="center" vertical="center"/>
      <protection locked="0"/>
    </xf>
    <xf numFmtId="14" fontId="20" fillId="5" borderId="2" xfId="0" applyNumberFormat="1" applyFont="1" applyFill="1" applyBorder="1" applyAlignment="1" applyProtection="1">
      <alignment horizontal="right" vertical="center"/>
      <protection locked="0"/>
    </xf>
    <xf numFmtId="0" fontId="6" fillId="2" borderId="2" xfId="0" applyFont="1" applyFill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left" vertical="center" indent="1"/>
      <protection locked="0"/>
    </xf>
    <xf numFmtId="0" fontId="6" fillId="4" borderId="2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5" fillId="0" borderId="4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71" fontId="5" fillId="4" borderId="44" xfId="1" applyNumberFormat="1" applyFont="1" applyFill="1" applyBorder="1" applyAlignment="1" applyProtection="1">
      <alignment horizontal="right" vertical="center"/>
      <protection locked="0"/>
    </xf>
    <xf numFmtId="171" fontId="5" fillId="4" borderId="43" xfId="1" applyNumberFormat="1" applyFont="1" applyFill="1" applyBorder="1" applyAlignment="1" applyProtection="1">
      <alignment horizontal="right" vertical="center"/>
      <protection locked="0"/>
    </xf>
    <xf numFmtId="171" fontId="5" fillId="4" borderId="45" xfId="1" applyNumberFormat="1" applyFont="1" applyFill="1" applyBorder="1" applyAlignment="1" applyProtection="1">
      <alignment horizontal="right" vertical="center"/>
      <protection locked="0"/>
    </xf>
    <xf numFmtId="0" fontId="5" fillId="0" borderId="43" xfId="0" applyFont="1" applyBorder="1" applyAlignment="1" applyProtection="1">
      <alignment horizontal="left" vertical="center"/>
      <protection locked="0"/>
    </xf>
    <xf numFmtId="0" fontId="5" fillId="0" borderId="41" xfId="0" applyFont="1" applyBorder="1" applyAlignment="1" applyProtection="1">
      <alignment horizontal="left" vertical="center"/>
      <protection locked="0"/>
    </xf>
    <xf numFmtId="0" fontId="5" fillId="0" borderId="46" xfId="0" applyFont="1" applyBorder="1" applyAlignment="1" applyProtection="1">
      <alignment horizontal="center" vertical="center"/>
      <protection hidden="1"/>
    </xf>
    <xf numFmtId="0" fontId="5" fillId="0" borderId="8" xfId="0" applyFont="1" applyBorder="1" applyAlignment="1" applyProtection="1">
      <alignment horizontal="center" vertical="center"/>
      <protection hidden="1"/>
    </xf>
    <xf numFmtId="0" fontId="0" fillId="0" borderId="7" xfId="0" applyBorder="1" applyProtection="1">
      <protection hidden="1"/>
    </xf>
    <xf numFmtId="0" fontId="0" fillId="0" borderId="49" xfId="0" applyBorder="1" applyProtection="1">
      <protection hidden="1"/>
    </xf>
    <xf numFmtId="0" fontId="5" fillId="0" borderId="6" xfId="0" applyFont="1" applyBorder="1" applyAlignment="1" applyProtection="1">
      <alignment horizontal="left" vertical="center" wrapText="1"/>
      <protection hidden="1"/>
    </xf>
    <xf numFmtId="0" fontId="5" fillId="0" borderId="7" xfId="0" applyFont="1" applyBorder="1" applyAlignment="1" applyProtection="1">
      <alignment horizontal="left" vertical="center" wrapText="1"/>
      <protection hidden="1"/>
    </xf>
    <xf numFmtId="0" fontId="0" fillId="0" borderId="7" xfId="0" applyBorder="1" applyAlignment="1" applyProtection="1">
      <alignment vertical="center" wrapText="1"/>
      <protection hidden="1"/>
    </xf>
    <xf numFmtId="0" fontId="0" fillId="0" borderId="49" xfId="0" applyBorder="1" applyAlignment="1" applyProtection="1">
      <alignment vertical="center" wrapText="1"/>
      <protection hidden="1"/>
    </xf>
    <xf numFmtId="0" fontId="5" fillId="0" borderId="17" xfId="0" applyFont="1" applyBorder="1" applyAlignment="1" applyProtection="1">
      <alignment horizontal="left" vertical="center" shrinkToFit="1"/>
      <protection locked="0"/>
    </xf>
    <xf numFmtId="0" fontId="5" fillId="4" borderId="17" xfId="0" applyFont="1" applyFill="1" applyBorder="1" applyAlignment="1" applyProtection="1">
      <alignment horizontal="left" vertical="center" indent="1" shrinkToFit="1"/>
      <protection locked="0"/>
    </xf>
    <xf numFmtId="0" fontId="5" fillId="4" borderId="48" xfId="0" applyFont="1" applyFill="1" applyBorder="1" applyAlignment="1" applyProtection="1">
      <alignment horizontal="left" vertical="center" indent="1" shrinkToFit="1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164" fontId="5" fillId="0" borderId="10" xfId="1" applyFont="1" applyBorder="1" applyAlignment="1" applyProtection="1">
      <alignment horizontal="center" vertical="center"/>
      <protection hidden="1"/>
    </xf>
    <xf numFmtId="164" fontId="5" fillId="0" borderId="2" xfId="1" applyFont="1" applyBorder="1" applyAlignment="1" applyProtection="1">
      <alignment horizontal="center" vertical="center"/>
      <protection hidden="1"/>
    </xf>
    <xf numFmtId="164" fontId="5" fillId="0" borderId="57" xfId="1" applyFont="1" applyBorder="1" applyAlignment="1" applyProtection="1">
      <alignment horizontal="center" vertical="center"/>
      <protection hidden="1"/>
    </xf>
    <xf numFmtId="0" fontId="5" fillId="0" borderId="51" xfId="0" applyFont="1" applyBorder="1" applyAlignment="1" applyProtection="1">
      <alignment horizontal="left" vertical="center"/>
      <protection hidden="1"/>
    </xf>
    <xf numFmtId="0" fontId="5" fillId="0" borderId="9" xfId="0" applyFont="1" applyBorder="1" applyAlignment="1" applyProtection="1">
      <alignment horizontal="left" vertical="center"/>
      <protection hidden="1"/>
    </xf>
    <xf numFmtId="0" fontId="6" fillId="0" borderId="3" xfId="0" applyFont="1" applyBorder="1" applyAlignment="1" applyProtection="1">
      <alignment horizontal="left" vertical="center"/>
      <protection hidden="1"/>
    </xf>
    <xf numFmtId="0" fontId="6" fillId="4" borderId="3" xfId="0" applyFont="1" applyFill="1" applyBorder="1" applyAlignment="1" applyProtection="1">
      <alignment horizontal="left" vertical="center"/>
      <protection hidden="1"/>
    </xf>
    <xf numFmtId="0" fontId="5" fillId="4" borderId="7" xfId="0" applyFont="1" applyFill="1" applyBorder="1" applyAlignment="1" applyProtection="1">
      <alignment horizontal="left" vertical="center"/>
      <protection locked="0"/>
    </xf>
    <xf numFmtId="164" fontId="7" fillId="0" borderId="60" xfId="1" applyFont="1" applyFill="1" applyBorder="1" applyAlignment="1" applyProtection="1">
      <alignment horizontal="center" vertical="center"/>
      <protection hidden="1"/>
    </xf>
    <xf numFmtId="164" fontId="7" fillId="0" borderId="61" xfId="1" applyFont="1" applyFill="1" applyBorder="1" applyAlignment="1" applyProtection="1">
      <alignment horizontal="center" vertical="center"/>
      <protection hidden="1"/>
    </xf>
    <xf numFmtId="164" fontId="7" fillId="0" borderId="62" xfId="1" applyFont="1" applyFill="1" applyBorder="1" applyAlignment="1" applyProtection="1">
      <alignment horizontal="center" vertical="center"/>
      <protection hidden="1"/>
    </xf>
    <xf numFmtId="10" fontId="8" fillId="0" borderId="7" xfId="0" applyNumberFormat="1" applyFont="1" applyBorder="1" applyAlignment="1" applyProtection="1">
      <alignment horizontal="center" vertical="center"/>
      <protection hidden="1"/>
    </xf>
    <xf numFmtId="171" fontId="21" fillId="2" borderId="46" xfId="1" applyNumberFormat="1" applyFont="1" applyFill="1" applyBorder="1" applyAlignment="1" applyProtection="1">
      <alignment horizontal="right" vertical="center"/>
      <protection locked="0"/>
    </xf>
    <xf numFmtId="171" fontId="21" fillId="2" borderId="8" xfId="1" applyNumberFormat="1" applyFont="1" applyFill="1" applyBorder="1" applyAlignment="1" applyProtection="1">
      <alignment horizontal="right" vertical="center"/>
      <protection locked="0"/>
    </xf>
    <xf numFmtId="171" fontId="21" fillId="2" borderId="47" xfId="1" applyNumberFormat="1" applyFont="1" applyFill="1" applyBorder="1" applyAlignment="1" applyProtection="1">
      <alignment horizontal="right" vertical="center"/>
      <protection locked="0"/>
    </xf>
    <xf numFmtId="39" fontId="8" fillId="0" borderId="7" xfId="1" applyNumberFormat="1" applyFont="1" applyBorder="1" applyAlignment="1" applyProtection="1">
      <alignment horizontal="right" vertical="center"/>
      <protection hidden="1"/>
    </xf>
    <xf numFmtId="39" fontId="8" fillId="0" borderId="38" xfId="1" applyNumberFormat="1" applyFont="1" applyBorder="1" applyAlignment="1" applyProtection="1">
      <alignment horizontal="right" vertical="center"/>
      <protection hidden="1"/>
    </xf>
    <xf numFmtId="39" fontId="2" fillId="0" borderId="3" xfId="1" applyNumberFormat="1" applyFont="1" applyBorder="1" applyAlignment="1" applyProtection="1">
      <alignment horizontal="right" vertical="center"/>
      <protection hidden="1"/>
    </xf>
    <xf numFmtId="39" fontId="2" fillId="0" borderId="25" xfId="1" applyNumberFormat="1" applyFont="1" applyBorder="1" applyAlignment="1" applyProtection="1">
      <alignment horizontal="right" vertical="center"/>
      <protection hidden="1"/>
    </xf>
    <xf numFmtId="39" fontId="5" fillId="0" borderId="50" xfId="0" applyNumberFormat="1" applyFont="1" applyBorder="1" applyAlignment="1" applyProtection="1">
      <alignment horizontal="center" vertical="center"/>
      <protection hidden="1"/>
    </xf>
    <xf numFmtId="39" fontId="5" fillId="0" borderId="41" xfId="0" applyNumberFormat="1" applyFont="1" applyBorder="1" applyAlignment="1" applyProtection="1">
      <alignment horizontal="center" vertical="center"/>
      <protection hidden="1"/>
    </xf>
    <xf numFmtId="39" fontId="5" fillId="0" borderId="42" xfId="0" applyNumberFormat="1" applyFont="1" applyBorder="1" applyAlignment="1" applyProtection="1">
      <alignment horizontal="center" vertical="center"/>
      <protection hidden="1"/>
    </xf>
    <xf numFmtId="39" fontId="5" fillId="0" borderId="19" xfId="0" applyNumberFormat="1" applyFont="1" applyBorder="1" applyAlignment="1" applyProtection="1">
      <alignment horizontal="center" vertical="center"/>
      <protection hidden="1"/>
    </xf>
    <xf numFmtId="171" fontId="18" fillId="4" borderId="7" xfId="1" applyNumberFormat="1" applyFont="1" applyFill="1" applyBorder="1" applyAlignment="1" applyProtection="1">
      <alignment horizontal="right" vertical="center"/>
      <protection locked="0"/>
    </xf>
    <xf numFmtId="171" fontId="18" fillId="4" borderId="38" xfId="1" applyNumberFormat="1" applyFont="1" applyFill="1" applyBorder="1" applyAlignment="1" applyProtection="1">
      <alignment horizontal="right" vertical="center"/>
      <protection locked="0"/>
    </xf>
    <xf numFmtId="39" fontId="7" fillId="0" borderId="60" xfId="0" applyNumberFormat="1" applyFont="1" applyBorder="1" applyAlignment="1" applyProtection="1">
      <alignment horizontal="center" vertical="center"/>
      <protection hidden="1"/>
    </xf>
    <xf numFmtId="39" fontId="7" fillId="0" borderId="61" xfId="0" applyNumberFormat="1" applyFont="1" applyBorder="1" applyAlignment="1" applyProtection="1">
      <alignment horizontal="center" vertical="center"/>
      <protection hidden="1"/>
    </xf>
    <xf numFmtId="39" fontId="7" fillId="0" borderId="62" xfId="0" applyNumberFormat="1" applyFont="1" applyBorder="1" applyAlignment="1" applyProtection="1">
      <alignment horizontal="center" vertical="center"/>
      <protection hidden="1"/>
    </xf>
    <xf numFmtId="0" fontId="5" fillId="0" borderId="14" xfId="0" applyFont="1" applyBorder="1" applyAlignment="1" applyProtection="1">
      <alignment horizontal="center" vertical="center"/>
      <protection hidden="1"/>
    </xf>
    <xf numFmtId="0" fontId="5" fillId="0" borderId="7" xfId="0" applyFont="1" applyBorder="1" applyAlignment="1" applyProtection="1">
      <alignment horizontal="center" vertical="center"/>
      <protection hidden="1"/>
    </xf>
    <xf numFmtId="0" fontId="5" fillId="0" borderId="49" xfId="0" applyFont="1" applyBorder="1" applyAlignment="1" applyProtection="1">
      <alignment horizontal="center" vertical="center"/>
      <protection hidden="1"/>
    </xf>
    <xf numFmtId="0" fontId="6" fillId="0" borderId="13" xfId="0" applyFont="1" applyBorder="1" applyAlignment="1" applyProtection="1">
      <alignment horizontal="center" vertical="center"/>
      <protection hidden="1"/>
    </xf>
    <xf numFmtId="0" fontId="6" fillId="0" borderId="5" xfId="0" applyFont="1" applyBorder="1" applyAlignment="1" applyProtection="1">
      <alignment horizontal="center" vertical="center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164" fontId="5" fillId="0" borderId="14" xfId="0" applyNumberFormat="1" applyFont="1" applyBorder="1" applyAlignment="1" applyProtection="1">
      <alignment horizontal="center" vertical="center"/>
      <protection hidden="1"/>
    </xf>
    <xf numFmtId="171" fontId="8" fillId="0" borderId="7" xfId="1" applyNumberFormat="1" applyFont="1" applyBorder="1" applyAlignment="1" applyProtection="1">
      <alignment horizontal="right" vertical="center"/>
      <protection hidden="1"/>
    </xf>
    <xf numFmtId="171" fontId="8" fillId="0" borderId="38" xfId="1" applyNumberFormat="1" applyFont="1" applyBorder="1" applyAlignment="1" applyProtection="1">
      <alignment horizontal="right" vertical="center"/>
      <protection hidden="1"/>
    </xf>
    <xf numFmtId="0" fontId="5" fillId="0" borderId="40" xfId="0" applyFont="1" applyBorder="1" applyAlignment="1" applyProtection="1">
      <alignment horizontal="center" vertical="center"/>
      <protection locked="0"/>
    </xf>
    <xf numFmtId="0" fontId="5" fillId="0" borderId="41" xfId="0" applyFont="1" applyBorder="1" applyAlignment="1" applyProtection="1">
      <alignment horizontal="center" vertical="center"/>
      <protection locked="0"/>
    </xf>
    <xf numFmtId="39" fontId="5" fillId="0" borderId="14" xfId="0" applyNumberFormat="1" applyFont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0" fillId="0" borderId="38" xfId="0" applyBorder="1" applyAlignment="1" applyProtection="1">
      <alignment horizontal="center" vertical="center" wrapText="1"/>
      <protection hidden="1"/>
    </xf>
    <xf numFmtId="40" fontId="8" fillId="0" borderId="7" xfId="0" applyNumberFormat="1" applyFont="1" applyBorder="1" applyAlignment="1" applyProtection="1">
      <alignment horizontal="left" vertical="center"/>
      <protection hidden="1"/>
    </xf>
    <xf numFmtId="0" fontId="5" fillId="0" borderId="14" xfId="0" applyFont="1" applyBorder="1" applyAlignment="1" applyProtection="1">
      <alignment horizontal="center" vertical="center" wrapText="1"/>
      <protection hidden="1"/>
    </xf>
    <xf numFmtId="0" fontId="0" fillId="0" borderId="49" xfId="0" applyBorder="1" applyAlignment="1" applyProtection="1">
      <alignment horizontal="center" vertical="center" wrapText="1"/>
      <protection hidden="1"/>
    </xf>
    <xf numFmtId="0" fontId="5" fillId="0" borderId="50" xfId="0" applyFont="1" applyBorder="1" applyAlignment="1" applyProtection="1">
      <alignment horizontal="center" vertical="center"/>
      <protection hidden="1"/>
    </xf>
    <xf numFmtId="0" fontId="5" fillId="0" borderId="41" xfId="0" applyFont="1" applyBorder="1" applyAlignment="1" applyProtection="1">
      <alignment horizontal="center" vertical="center"/>
      <protection hidden="1"/>
    </xf>
    <xf numFmtId="0" fontId="5" fillId="0" borderId="59" xfId="0" applyFont="1" applyBorder="1" applyAlignment="1" applyProtection="1">
      <alignment horizontal="center" vertical="center"/>
      <protection hidden="1"/>
    </xf>
    <xf numFmtId="39" fontId="5" fillId="0" borderId="41" xfId="0" applyNumberFormat="1" applyFont="1" applyBorder="1" applyAlignment="1" applyProtection="1">
      <alignment horizontal="right" vertical="center"/>
      <protection hidden="1"/>
    </xf>
    <xf numFmtId="39" fontId="5" fillId="0" borderId="42" xfId="0" applyNumberFormat="1" applyFont="1" applyBorder="1" applyAlignment="1" applyProtection="1">
      <alignment horizontal="right" vertical="center"/>
      <protection hidden="1"/>
    </xf>
    <xf numFmtId="39" fontId="5" fillId="0" borderId="7" xfId="0" applyNumberFormat="1" applyFont="1" applyBorder="1" applyAlignment="1" applyProtection="1">
      <alignment horizontal="right" vertical="center" wrapText="1"/>
      <protection hidden="1"/>
    </xf>
    <xf numFmtId="0" fontId="0" fillId="0" borderId="7" xfId="0" applyBorder="1" applyAlignment="1" applyProtection="1">
      <alignment horizontal="right" vertical="center" wrapText="1"/>
      <protection hidden="1"/>
    </xf>
    <xf numFmtId="0" fontId="0" fillId="0" borderId="38" xfId="0" applyBorder="1" applyAlignment="1" applyProtection="1">
      <alignment horizontal="right" vertical="center" wrapText="1"/>
      <protection hidden="1"/>
    </xf>
    <xf numFmtId="4" fontId="5" fillId="0" borderId="14" xfId="0" applyNumberFormat="1" applyFont="1" applyBorder="1" applyAlignment="1" applyProtection="1">
      <alignment horizontal="right" vertical="center" indent="1"/>
      <protection hidden="1"/>
    </xf>
    <xf numFmtId="4" fontId="5" fillId="0" borderId="7" xfId="0" applyNumberFormat="1" applyFont="1" applyBorder="1" applyAlignment="1" applyProtection="1">
      <alignment horizontal="right" vertical="center" indent="1"/>
      <protection hidden="1"/>
    </xf>
    <xf numFmtId="4" fontId="5" fillId="0" borderId="38" xfId="0" applyNumberFormat="1" applyFont="1" applyBorder="1" applyAlignment="1" applyProtection="1">
      <alignment horizontal="right" vertical="center" indent="1"/>
      <protection hidden="1"/>
    </xf>
    <xf numFmtId="164" fontId="5" fillId="0" borderId="7" xfId="1" applyFont="1" applyBorder="1" applyAlignment="1" applyProtection="1">
      <alignment horizontal="right" vertical="center"/>
      <protection hidden="1"/>
    </xf>
    <xf numFmtId="164" fontId="5" fillId="0" borderId="38" xfId="1" applyFont="1" applyBorder="1" applyAlignment="1" applyProtection="1">
      <alignment horizontal="right" vertical="center"/>
      <protection hidden="1"/>
    </xf>
    <xf numFmtId="4" fontId="5" fillId="0" borderId="64" xfId="0" applyNumberFormat="1" applyFont="1" applyBorder="1" applyAlignment="1" applyProtection="1">
      <alignment horizontal="right" vertical="center" indent="1"/>
      <protection hidden="1"/>
    </xf>
    <xf numFmtId="4" fontId="5" fillId="0" borderId="9" xfId="0" applyNumberFormat="1" applyFont="1" applyBorder="1" applyAlignment="1" applyProtection="1">
      <alignment horizontal="right" vertical="center" indent="1"/>
      <protection hidden="1"/>
    </xf>
    <xf numFmtId="4" fontId="5" fillId="0" borderId="65" xfId="0" applyNumberFormat="1" applyFont="1" applyBorder="1" applyAlignment="1" applyProtection="1">
      <alignment horizontal="right" vertical="center" indent="1"/>
      <protection hidden="1"/>
    </xf>
    <xf numFmtId="39" fontId="5" fillId="0" borderId="7" xfId="0" applyNumberFormat="1" applyFont="1" applyBorder="1" applyAlignment="1" applyProtection="1">
      <alignment horizontal="right" vertical="center"/>
      <protection hidden="1"/>
    </xf>
    <xf numFmtId="39" fontId="5" fillId="0" borderId="38" xfId="0" applyNumberFormat="1" applyFont="1" applyBorder="1" applyAlignment="1" applyProtection="1">
      <alignment horizontal="right" vertical="center"/>
      <protection hidden="1"/>
    </xf>
    <xf numFmtId="0" fontId="5" fillId="0" borderId="5" xfId="1" applyNumberFormat="1" applyFont="1" applyBorder="1" applyAlignment="1" applyProtection="1">
      <alignment horizontal="center" vertical="center"/>
      <protection hidden="1"/>
    </xf>
    <xf numFmtId="164" fontId="5" fillId="0" borderId="5" xfId="1" applyFont="1" applyBorder="1" applyAlignment="1" applyProtection="1">
      <alignment horizontal="center" vertical="center"/>
      <protection hidden="1"/>
    </xf>
    <xf numFmtId="10" fontId="5" fillId="0" borderId="17" xfId="0" applyNumberFormat="1" applyFont="1" applyBorder="1" applyAlignment="1" applyProtection="1">
      <alignment horizontal="center" vertical="center"/>
      <protection hidden="1"/>
    </xf>
    <xf numFmtId="2" fontId="5" fillId="0" borderId="63" xfId="0" applyNumberFormat="1" applyFont="1" applyBorder="1" applyAlignment="1" applyProtection="1">
      <alignment horizontal="right" vertical="center" indent="1"/>
      <protection hidden="1"/>
    </xf>
    <xf numFmtId="2" fontId="5" fillId="0" borderId="17" xfId="0" applyNumberFormat="1" applyFont="1" applyBorder="1" applyAlignment="1" applyProtection="1">
      <alignment horizontal="right" vertical="center" indent="1"/>
      <protection hidden="1"/>
    </xf>
    <xf numFmtId="2" fontId="5" fillId="0" borderId="48" xfId="0" applyNumberFormat="1" applyFont="1" applyBorder="1" applyAlignment="1" applyProtection="1">
      <alignment horizontal="right" vertical="center" indent="1"/>
      <protection hidden="1"/>
    </xf>
    <xf numFmtId="171" fontId="5" fillId="0" borderId="7" xfId="1" applyNumberFormat="1" applyFont="1" applyBorder="1" applyAlignment="1" applyProtection="1">
      <alignment horizontal="right" vertical="center"/>
      <protection hidden="1"/>
    </xf>
    <xf numFmtId="171" fontId="5" fillId="0" borderId="38" xfId="1" applyNumberFormat="1" applyFont="1" applyBorder="1" applyAlignment="1" applyProtection="1">
      <alignment horizontal="right" vertical="center"/>
      <protection hidden="1"/>
    </xf>
    <xf numFmtId="39" fontId="24" fillId="6" borderId="18" xfId="0" applyNumberFormat="1" applyFont="1" applyFill="1" applyBorder="1" applyAlignment="1" applyProtection="1">
      <alignment horizontal="center" vertical="center"/>
      <protection hidden="1"/>
    </xf>
    <xf numFmtId="39" fontId="24" fillId="6" borderId="26" xfId="0" applyNumberFormat="1" applyFont="1" applyFill="1" applyBorder="1" applyAlignment="1" applyProtection="1">
      <alignment horizontal="center" vertical="center"/>
      <protection hidden="1"/>
    </xf>
    <xf numFmtId="39" fontId="24" fillId="6" borderId="20" xfId="0" applyNumberFormat="1" applyFont="1" applyFill="1" applyBorder="1" applyAlignment="1" applyProtection="1">
      <alignment horizontal="center" vertical="center"/>
      <protection hidden="1"/>
    </xf>
    <xf numFmtId="39" fontId="24" fillId="6" borderId="68" xfId="0" applyNumberFormat="1" applyFont="1" applyFill="1" applyBorder="1" applyAlignment="1" applyProtection="1">
      <alignment horizontal="center" vertical="center"/>
      <protection hidden="1"/>
    </xf>
    <xf numFmtId="39" fontId="24" fillId="6" borderId="24" xfId="0" applyNumberFormat="1" applyFont="1" applyFill="1" applyBorder="1" applyAlignment="1" applyProtection="1">
      <alignment horizontal="center" vertical="center"/>
      <protection hidden="1"/>
    </xf>
    <xf numFmtId="39" fontId="24" fillId="6" borderId="25" xfId="0" applyNumberFormat="1" applyFont="1" applyFill="1" applyBorder="1" applyAlignment="1" applyProtection="1">
      <alignment horizontal="center" vertical="center"/>
      <protection hidden="1"/>
    </xf>
    <xf numFmtId="0" fontId="5" fillId="0" borderId="46" xfId="0" applyFont="1" applyBorder="1" applyAlignment="1" applyProtection="1">
      <alignment horizontal="left" vertical="center"/>
      <protection hidden="1"/>
    </xf>
    <xf numFmtId="0" fontId="5" fillId="0" borderId="8" xfId="0" applyFont="1" applyBorder="1" applyAlignment="1" applyProtection="1">
      <alignment horizontal="left" vertical="center"/>
      <protection hidden="1"/>
    </xf>
    <xf numFmtId="39" fontId="5" fillId="0" borderId="66" xfId="0" applyNumberFormat="1" applyFont="1" applyBorder="1" applyAlignment="1" applyProtection="1">
      <alignment horizontal="center" vertical="center"/>
      <protection hidden="1"/>
    </xf>
    <xf numFmtId="39" fontId="5" fillId="0" borderId="8" xfId="0" applyNumberFormat="1" applyFont="1" applyBorder="1" applyAlignment="1" applyProtection="1">
      <alignment horizontal="center" vertical="center"/>
      <protection hidden="1"/>
    </xf>
    <xf numFmtId="39" fontId="5" fillId="0" borderId="15" xfId="0" applyNumberFormat="1" applyFont="1" applyBorder="1" applyAlignment="1" applyProtection="1">
      <alignment horizontal="center" vertical="center"/>
      <protection hidden="1"/>
    </xf>
    <xf numFmtId="39" fontId="5" fillId="0" borderId="3" xfId="0" applyNumberFormat="1" applyFont="1" applyBorder="1" applyAlignment="1" applyProtection="1">
      <alignment horizontal="center" vertical="center"/>
      <protection hidden="1"/>
    </xf>
    <xf numFmtId="1" fontId="13" fillId="0" borderId="8" xfId="0" applyNumberFormat="1" applyFont="1" applyBorder="1" applyAlignment="1" applyProtection="1">
      <alignment horizontal="left" vertical="center"/>
      <protection hidden="1"/>
    </xf>
    <xf numFmtId="1" fontId="13" fillId="0" borderId="47" xfId="0" applyNumberFormat="1" applyFont="1" applyBorder="1" applyAlignment="1" applyProtection="1">
      <alignment horizontal="left" vertical="center"/>
      <protection hidden="1"/>
    </xf>
    <xf numFmtId="1" fontId="13" fillId="0" borderId="3" xfId="0" applyNumberFormat="1" applyFont="1" applyBorder="1" applyAlignment="1" applyProtection="1">
      <alignment horizontal="left" vertical="center"/>
      <protection hidden="1"/>
    </xf>
    <xf numFmtId="1" fontId="13" fillId="0" borderId="25" xfId="0" applyNumberFormat="1" applyFont="1" applyBorder="1" applyAlignment="1" applyProtection="1">
      <alignment horizontal="left" vertical="center"/>
      <protection hidden="1"/>
    </xf>
    <xf numFmtId="0" fontId="6" fillId="0" borderId="7" xfId="0" applyFont="1" applyBorder="1" applyAlignment="1" applyProtection="1">
      <alignment horizontal="left" vertical="center"/>
      <protection hidden="1"/>
    </xf>
    <xf numFmtId="0" fontId="0" fillId="0" borderId="7" xfId="0" applyBorder="1" applyAlignment="1" applyProtection="1">
      <alignment horizontal="left" vertical="center" wrapText="1"/>
      <protection hidden="1"/>
    </xf>
    <xf numFmtId="0" fontId="0" fillId="0" borderId="49" xfId="0" applyBorder="1" applyAlignment="1" applyProtection="1">
      <alignment horizontal="left" vertical="center" wrapText="1"/>
      <protection hidden="1"/>
    </xf>
    <xf numFmtId="164" fontId="7" fillId="0" borderId="5" xfId="1" applyFont="1" applyFill="1" applyBorder="1" applyAlignment="1" applyProtection="1">
      <alignment horizontal="center" vertical="center"/>
      <protection hidden="1"/>
    </xf>
    <xf numFmtId="164" fontId="7" fillId="0" borderId="39" xfId="1" applyFont="1" applyFill="1" applyBorder="1" applyAlignment="1" applyProtection="1">
      <alignment horizontal="center" vertical="center"/>
      <protection hidden="1"/>
    </xf>
    <xf numFmtId="169" fontId="5" fillId="0" borderId="14" xfId="1" applyNumberFormat="1" applyFont="1" applyBorder="1" applyAlignment="1" applyProtection="1">
      <alignment horizontal="right" vertical="center"/>
      <protection hidden="1"/>
    </xf>
    <xf numFmtId="169" fontId="5" fillId="0" borderId="7" xfId="1" applyNumberFormat="1" applyFont="1" applyBorder="1" applyAlignment="1" applyProtection="1">
      <alignment horizontal="right" vertical="center"/>
      <protection hidden="1"/>
    </xf>
    <xf numFmtId="0" fontId="5" fillId="0" borderId="40" xfId="0" applyFont="1" applyBorder="1" applyAlignment="1" applyProtection="1">
      <alignment horizontal="left" vertical="center" wrapText="1"/>
      <protection hidden="1"/>
    </xf>
    <xf numFmtId="0" fontId="5" fillId="0" borderId="41" xfId="0" applyFont="1" applyBorder="1" applyAlignment="1" applyProtection="1">
      <alignment horizontal="left" vertical="center" wrapText="1"/>
      <protection hidden="1"/>
    </xf>
    <xf numFmtId="0" fontId="0" fillId="0" borderId="41" xfId="0" applyBorder="1" applyAlignment="1" applyProtection="1">
      <alignment horizontal="left" vertical="center" wrapText="1"/>
      <protection hidden="1"/>
    </xf>
    <xf numFmtId="0" fontId="0" fillId="0" borderId="59" xfId="0" applyBorder="1" applyAlignment="1" applyProtection="1">
      <alignment horizontal="left" vertical="center" wrapText="1"/>
      <protection hidden="1"/>
    </xf>
    <xf numFmtId="10" fontId="5" fillId="0" borderId="14" xfId="0" applyNumberFormat="1" applyFont="1" applyBorder="1" applyAlignment="1" applyProtection="1">
      <alignment horizontal="right" vertical="center"/>
      <protection hidden="1"/>
    </xf>
    <xf numFmtId="10" fontId="5" fillId="0" borderId="7" xfId="0" applyNumberFormat="1" applyFont="1" applyBorder="1" applyAlignment="1" applyProtection="1">
      <alignment horizontal="right" vertical="center"/>
      <protection hidden="1"/>
    </xf>
    <xf numFmtId="0" fontId="5" fillId="4" borderId="21" xfId="0" applyFont="1" applyFill="1" applyBorder="1" applyAlignment="1" applyProtection="1">
      <alignment horizontal="left" vertical="center"/>
      <protection locked="0"/>
    </xf>
    <xf numFmtId="0" fontId="5" fillId="4" borderId="1" xfId="0" applyFont="1" applyFill="1" applyBorder="1" applyAlignment="1" applyProtection="1">
      <alignment horizontal="left" vertical="center"/>
      <protection locked="0"/>
    </xf>
    <xf numFmtId="0" fontId="5" fillId="4" borderId="58" xfId="0" applyFont="1" applyFill="1" applyBorder="1" applyAlignment="1" applyProtection="1">
      <alignment horizontal="left" vertical="center"/>
      <protection locked="0"/>
    </xf>
    <xf numFmtId="0" fontId="6" fillId="0" borderId="54" xfId="0" applyFont="1" applyBorder="1" applyAlignment="1" applyProtection="1">
      <alignment horizontal="center" vertical="center"/>
      <protection hidden="1"/>
    </xf>
    <xf numFmtId="0" fontId="6" fillId="0" borderId="55" xfId="0" applyFont="1" applyBorder="1" applyAlignment="1" applyProtection="1">
      <alignment horizontal="center" vertical="center"/>
      <protection hidden="1"/>
    </xf>
    <xf numFmtId="0" fontId="6" fillId="0" borderId="56" xfId="0" applyFont="1" applyBorder="1" applyAlignment="1" applyProtection="1">
      <alignment horizontal="center" vertical="center"/>
      <protection hidden="1"/>
    </xf>
    <xf numFmtId="164" fontId="5" fillId="0" borderId="14" xfId="1" applyFont="1" applyBorder="1" applyAlignment="1" applyProtection="1">
      <alignment horizontal="right" vertical="center"/>
      <protection hidden="1"/>
    </xf>
    <xf numFmtId="164" fontId="5" fillId="0" borderId="17" xfId="1" applyFont="1" applyBorder="1" applyAlignment="1" applyProtection="1">
      <alignment horizontal="right" vertical="center"/>
      <protection hidden="1"/>
    </xf>
    <xf numFmtId="164" fontId="5" fillId="0" borderId="48" xfId="1" applyFont="1" applyBorder="1" applyAlignment="1" applyProtection="1">
      <alignment horizontal="right" vertical="center"/>
      <protection hidden="1"/>
    </xf>
    <xf numFmtId="0" fontId="5" fillId="0" borderId="43" xfId="0" applyFont="1" applyBorder="1" applyAlignment="1" applyProtection="1">
      <alignment horizontal="left" vertical="center"/>
      <protection hidden="1"/>
    </xf>
    <xf numFmtId="171" fontId="5" fillId="0" borderId="43" xfId="1" applyNumberFormat="1" applyFont="1" applyBorder="1" applyAlignment="1" applyProtection="1">
      <alignment horizontal="right" vertical="center"/>
      <protection hidden="1"/>
    </xf>
    <xf numFmtId="171" fontId="5" fillId="0" borderId="45" xfId="1" applyNumberFormat="1" applyFont="1" applyBorder="1" applyAlignment="1" applyProtection="1">
      <alignment horizontal="right" vertical="center"/>
      <protection hidden="1"/>
    </xf>
    <xf numFmtId="10" fontId="15" fillId="0" borderId="7" xfId="0" applyNumberFormat="1" applyFont="1" applyBorder="1" applyAlignment="1" applyProtection="1">
      <alignment horizontal="center" vertical="center"/>
      <protection hidden="1"/>
    </xf>
    <xf numFmtId="0" fontId="5" fillId="0" borderId="23" xfId="0" applyFont="1" applyBorder="1" applyAlignment="1" applyProtection="1">
      <alignment horizontal="center" vertical="center"/>
      <protection locked="0"/>
    </xf>
    <xf numFmtId="0" fontId="5" fillId="0" borderId="67" xfId="0" applyFont="1" applyBorder="1" applyAlignment="1" applyProtection="1">
      <alignment horizontal="center" vertical="center"/>
      <protection locked="0"/>
    </xf>
  </cellXfs>
  <cellStyles count="5">
    <cellStyle name="Comma" xfId="1" builtinId="3"/>
    <cellStyle name="Normal" xfId="0" builtinId="0"/>
    <cellStyle name="Normal 2" xfId="2" xr:uid="{00000000-0005-0000-0000-000002000000}"/>
    <cellStyle name="Normal 3" xfId="3" xr:uid="{00000000-0005-0000-0000-000003000000}"/>
    <cellStyle name="Percent 2" xfId="4" xr:uid="{00000000-0005-0000-0000-000004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BG50"/>
  <sheetViews>
    <sheetView tabSelected="1" showRuler="0" topLeftCell="A49" zoomScale="90" zoomScaleNormal="90" zoomScalePageLayoutView="90" workbookViewId="0">
      <selection activeCell="BG44" sqref="BG44"/>
    </sheetView>
  </sheetViews>
  <sheetFormatPr defaultColWidth="1.7109375" defaultRowHeight="18" customHeight="1" x14ac:dyDescent="0.2"/>
  <cols>
    <col min="1" max="1" width="1.7109375" style="48" customWidth="1"/>
    <col min="2" max="2" width="2.7109375" style="48" customWidth="1"/>
    <col min="3" max="13" width="1.7109375" style="48" customWidth="1"/>
    <col min="14" max="14" width="3" style="48" customWidth="1"/>
    <col min="15" max="24" width="1.7109375" style="48" customWidth="1"/>
    <col min="25" max="25" width="2.7109375" style="48" customWidth="1"/>
    <col min="26" max="26" width="1.7109375" style="48" customWidth="1"/>
    <col min="27" max="27" width="0.5703125" style="48" customWidth="1"/>
    <col min="28" max="28" width="4" style="48" customWidth="1"/>
    <col min="29" max="29" width="1.42578125" style="48" customWidth="1"/>
    <col min="30" max="32" width="1.5703125" style="48" customWidth="1"/>
    <col min="33" max="33" width="2.140625" style="48" customWidth="1"/>
    <col min="34" max="34" width="1.7109375" style="48" customWidth="1"/>
    <col min="35" max="35" width="2" style="48" customWidth="1"/>
    <col min="36" max="36" width="0.85546875" style="48" customWidth="1"/>
    <col min="37" max="37" width="2" style="48" customWidth="1"/>
    <col min="38" max="40" width="2.5703125" style="48" customWidth="1"/>
    <col min="41" max="42" width="1.7109375" style="48" customWidth="1"/>
    <col min="43" max="43" width="2.7109375" style="48" customWidth="1"/>
    <col min="44" max="45" width="2.28515625" style="48" customWidth="1"/>
    <col min="46" max="46" width="2.85546875" style="48" customWidth="1"/>
    <col min="47" max="47" width="3.140625" style="48" customWidth="1"/>
    <col min="48" max="48" width="1.140625" style="48" customWidth="1"/>
    <col min="49" max="50" width="1.7109375" style="48" customWidth="1"/>
    <col min="51" max="51" width="2.140625" style="48" customWidth="1"/>
    <col min="52" max="55" width="1.7109375" style="48" customWidth="1"/>
    <col min="56" max="56" width="3.7109375" style="48" customWidth="1"/>
    <col min="57" max="57" width="1.7109375" style="48" customWidth="1"/>
    <col min="58" max="58" width="13.7109375" style="48" customWidth="1"/>
    <col min="59" max="59" width="12.7109375" style="48" customWidth="1"/>
    <col min="60" max="16384" width="1.7109375" style="48"/>
  </cols>
  <sheetData>
    <row r="1" spans="1:59" ht="28.5" customHeight="1" x14ac:dyDescent="0.2">
      <c r="A1" s="63" t="s">
        <v>90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</row>
    <row r="2" spans="1:59" ht="15.95" customHeight="1" x14ac:dyDescent="0.2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</row>
    <row r="3" spans="1:59" ht="8.1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6"/>
      <c r="AV3" s="6"/>
      <c r="AW3" s="6"/>
      <c r="AX3" s="6"/>
      <c r="AY3" s="6"/>
      <c r="AZ3" s="6"/>
      <c r="BA3" s="1"/>
      <c r="BB3" s="1"/>
      <c r="BC3" s="1"/>
      <c r="BD3" s="1"/>
    </row>
    <row r="4" spans="1:59" ht="15.95" customHeight="1" x14ac:dyDescent="0.2">
      <c r="A4" s="187" t="s">
        <v>4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2" t="s">
        <v>5</v>
      </c>
      <c r="AE4" s="192"/>
      <c r="AF4" s="192"/>
      <c r="AG4" s="192"/>
      <c r="AH4" s="192"/>
      <c r="AI4" s="192"/>
      <c r="AJ4" s="192"/>
      <c r="AK4" s="192"/>
      <c r="AL4" s="192"/>
      <c r="AM4" s="193"/>
      <c r="AN4" s="193"/>
      <c r="AO4" s="193"/>
      <c r="AP4" s="193"/>
      <c r="AQ4" s="193"/>
      <c r="AR4" s="193"/>
      <c r="AS4" s="193"/>
      <c r="AT4" s="193"/>
    </row>
    <row r="5" spans="1:59" ht="8.1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7"/>
      <c r="AE5" s="7"/>
      <c r="AF5" s="7"/>
      <c r="AG5" s="7"/>
      <c r="AH5" s="7"/>
      <c r="AI5" s="7"/>
      <c r="AJ5" s="7"/>
      <c r="AK5" s="7"/>
      <c r="AL5" s="7"/>
      <c r="AM5" s="4"/>
      <c r="AN5" s="4"/>
      <c r="AO5" s="4"/>
      <c r="AP5" s="4"/>
      <c r="AQ5" s="4"/>
      <c r="AR5" s="4"/>
      <c r="AS5" s="4"/>
      <c r="AT5" s="4"/>
      <c r="AU5" s="1"/>
      <c r="AV5" s="1"/>
      <c r="AW5" s="1"/>
      <c r="AX5" s="1"/>
      <c r="AY5" s="1"/>
      <c r="AZ5" s="1"/>
      <c r="BA5" s="1"/>
      <c r="BB5" s="1"/>
      <c r="BC5" s="1"/>
      <c r="BD5" s="1"/>
    </row>
    <row r="6" spans="1:59" ht="15.95" customHeight="1" x14ac:dyDescent="0.2">
      <c r="A6" s="187" t="s">
        <v>6</v>
      </c>
      <c r="B6" s="187"/>
      <c r="C6" s="187"/>
      <c r="D6" s="187"/>
      <c r="E6" s="187"/>
      <c r="F6" s="187"/>
      <c r="G6" s="1" t="s">
        <v>0</v>
      </c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2"/>
      <c r="AK6" s="2"/>
      <c r="AL6" s="187" t="s">
        <v>7</v>
      </c>
      <c r="AM6" s="187"/>
      <c r="AN6" s="187"/>
      <c r="AO6" s="187"/>
      <c r="AP6" s="187"/>
      <c r="AQ6" s="187"/>
      <c r="AR6" s="187"/>
      <c r="AS6" s="1" t="s">
        <v>0</v>
      </c>
      <c r="AT6" s="202"/>
      <c r="AU6" s="202"/>
      <c r="AV6" s="202"/>
      <c r="AW6" s="202"/>
      <c r="AX6" s="202"/>
      <c r="AY6" s="202"/>
      <c r="AZ6" s="202"/>
      <c r="BA6" s="126" t="s">
        <v>8</v>
      </c>
      <c r="BB6" s="126"/>
      <c r="BC6" s="126"/>
      <c r="BD6" s="126"/>
    </row>
    <row r="7" spans="1:59" ht="15.95" customHeight="1" x14ac:dyDescent="0.2">
      <c r="A7" s="187" t="s">
        <v>9</v>
      </c>
      <c r="B7" s="187"/>
      <c r="C7" s="187"/>
      <c r="D7" s="187"/>
      <c r="E7" s="187"/>
      <c r="F7" s="187"/>
      <c r="G7" s="1" t="s">
        <v>0</v>
      </c>
      <c r="H7" s="64" t="s">
        <v>92</v>
      </c>
      <c r="I7" s="64"/>
      <c r="J7" s="64"/>
      <c r="K7" s="64"/>
      <c r="L7" s="64"/>
      <c r="M7" s="64"/>
      <c r="N7" s="64"/>
      <c r="O7" s="64"/>
      <c r="P7" s="64"/>
      <c r="Q7" s="65"/>
      <c r="R7" s="65"/>
      <c r="S7" s="65"/>
      <c r="T7" s="65"/>
      <c r="U7" s="65"/>
      <c r="V7" s="65"/>
      <c r="W7" s="66"/>
      <c r="X7" s="66"/>
      <c r="Y7" s="66"/>
      <c r="Z7" s="66"/>
      <c r="AA7" s="66"/>
      <c r="AB7" s="66"/>
      <c r="AC7" s="197">
        <v>24976</v>
      </c>
      <c r="AD7" s="197"/>
      <c r="AE7" s="197"/>
      <c r="AF7" s="197"/>
      <c r="AG7" s="197"/>
      <c r="AH7" s="197"/>
      <c r="AI7" s="197"/>
      <c r="AJ7" s="8"/>
      <c r="AK7" s="8"/>
      <c r="AL7" s="187" t="s">
        <v>10</v>
      </c>
      <c r="AM7" s="187"/>
      <c r="AN7" s="187"/>
      <c r="AO7" s="187"/>
      <c r="AP7" s="187"/>
      <c r="AQ7" s="187"/>
      <c r="AR7" s="187"/>
      <c r="AS7" s="1" t="s">
        <v>0</v>
      </c>
      <c r="AT7" s="74">
        <f ca="1">ROUNDDOWN((TODAY()-AC7)/365.25,0)</f>
        <v>55</v>
      </c>
      <c r="AU7" s="74"/>
      <c r="AV7" s="74"/>
      <c r="AW7" s="91" t="s">
        <v>11</v>
      </c>
      <c r="AX7" s="91"/>
      <c r="AY7" s="74">
        <f ca="1">ROUND(((TODAY()-AC7)/365.25-ROUNDDOWN((TODAY()-AC7)/365.25,0))*12,0)</f>
        <v>1</v>
      </c>
      <c r="AZ7" s="74"/>
      <c r="BA7" s="74"/>
      <c r="BB7" s="91" t="s">
        <v>12</v>
      </c>
      <c r="BC7" s="91"/>
      <c r="BD7" s="91"/>
      <c r="BE7" s="49"/>
    </row>
    <row r="8" spans="1:59" ht="15.95" customHeight="1" x14ac:dyDescent="0.2">
      <c r="A8" s="187" t="s">
        <v>13</v>
      </c>
      <c r="B8" s="187"/>
      <c r="C8" s="187"/>
      <c r="D8" s="187"/>
      <c r="E8" s="187"/>
      <c r="F8" s="187"/>
      <c r="G8" s="1" t="s">
        <v>0</v>
      </c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198"/>
      <c r="W8" s="198"/>
      <c r="X8" s="198"/>
      <c r="Y8" s="198"/>
      <c r="Z8" s="198"/>
      <c r="AA8" s="198"/>
      <c r="AB8" s="198"/>
      <c r="AC8" s="198"/>
      <c r="AD8" s="198"/>
      <c r="AE8" s="198"/>
      <c r="AF8" s="198"/>
      <c r="AG8" s="198"/>
      <c r="AH8" s="198"/>
      <c r="AI8" s="198"/>
      <c r="AJ8" s="8"/>
      <c r="AK8" s="8"/>
      <c r="AL8" s="187" t="s">
        <v>79</v>
      </c>
      <c r="AM8" s="187"/>
      <c r="AN8" s="187"/>
      <c r="AO8" s="187"/>
      <c r="AP8" s="187"/>
      <c r="AQ8" s="187"/>
      <c r="AR8" s="187"/>
      <c r="AS8" s="1" t="s">
        <v>0</v>
      </c>
      <c r="AT8" s="201" t="s">
        <v>83</v>
      </c>
      <c r="AU8" s="201"/>
      <c r="AV8" s="92" t="s">
        <v>14</v>
      </c>
      <c r="AW8" s="92"/>
      <c r="AX8" s="92"/>
      <c r="AY8" s="92"/>
      <c r="AZ8" s="92"/>
      <c r="BA8" s="92"/>
      <c r="BB8" s="92"/>
      <c r="BC8" s="92"/>
      <c r="BD8" s="92"/>
      <c r="BF8" s="50"/>
      <c r="BG8" s="51"/>
    </row>
    <row r="9" spans="1:59" ht="15.95" customHeight="1" x14ac:dyDescent="0.2">
      <c r="A9" s="187" t="s">
        <v>15</v>
      </c>
      <c r="B9" s="187"/>
      <c r="C9" s="187"/>
      <c r="D9" s="187"/>
      <c r="E9" s="187"/>
      <c r="F9" s="187"/>
      <c r="G9" s="1" t="s">
        <v>0</v>
      </c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  <c r="AJ9" s="8"/>
      <c r="AK9" s="8"/>
      <c r="AL9" s="187" t="s">
        <v>16</v>
      </c>
      <c r="AM9" s="187"/>
      <c r="AN9" s="187"/>
      <c r="AO9" s="187"/>
      <c r="AP9" s="187"/>
      <c r="AQ9" s="187"/>
      <c r="AR9" s="187"/>
      <c r="AS9" s="1" t="s">
        <v>0</v>
      </c>
      <c r="AT9" s="200" t="s">
        <v>80</v>
      </c>
      <c r="AU9" s="200"/>
      <c r="AV9" s="200"/>
      <c r="AW9" s="200"/>
      <c r="AX9" s="200"/>
      <c r="AY9" s="200"/>
      <c r="AZ9" s="200"/>
      <c r="BA9" s="200"/>
      <c r="BB9" s="200"/>
      <c r="BC9" s="200"/>
      <c r="BD9" s="200"/>
      <c r="BF9" s="50"/>
      <c r="BG9" s="51"/>
    </row>
    <row r="10" spans="1:59" ht="8.1" customHeight="1" thickBo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</row>
    <row r="11" spans="1:59" ht="18" customHeight="1" thickBot="1" x14ac:dyDescent="0.25">
      <c r="A11" s="9" t="s">
        <v>17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99" t="s">
        <v>36</v>
      </c>
      <c r="V11" s="199"/>
      <c r="W11" s="199"/>
      <c r="X11" s="199"/>
      <c r="Y11" s="199"/>
      <c r="Z11" s="196">
        <v>60</v>
      </c>
      <c r="AA11" s="196"/>
      <c r="AB11" s="196"/>
      <c r="AC11" s="9"/>
      <c r="AD11" s="9"/>
      <c r="AE11" s="195">
        <v>2</v>
      </c>
      <c r="AF11" s="195"/>
      <c r="AG11" s="195"/>
      <c r="AH11" s="10" t="s">
        <v>1</v>
      </c>
      <c r="AI11" s="230" t="s">
        <v>81</v>
      </c>
      <c r="AJ11" s="230"/>
      <c r="AK11" s="230"/>
      <c r="AL11" s="231"/>
      <c r="AM11" s="231"/>
      <c r="AN11" s="231"/>
      <c r="AO11" s="231"/>
      <c r="AP11" s="11"/>
      <c r="AQ11" s="11"/>
      <c r="AR11" s="9"/>
      <c r="AS11" s="188" t="s">
        <v>18</v>
      </c>
      <c r="AT11" s="189"/>
      <c r="AU11" s="189"/>
      <c r="AV11" s="189"/>
      <c r="AW11" s="189"/>
      <c r="AX11" s="189"/>
      <c r="AY11" s="189"/>
      <c r="AZ11" s="189"/>
      <c r="BA11" s="189"/>
      <c r="BB11" s="189"/>
      <c r="BC11" s="189"/>
      <c r="BD11" s="190"/>
      <c r="BF11" s="52"/>
    </row>
    <row r="12" spans="1:59" ht="15.95" customHeight="1" x14ac:dyDescent="0.2">
      <c r="A12" s="12" t="s">
        <v>19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4"/>
      <c r="R12" s="14"/>
      <c r="S12" s="14"/>
      <c r="T12" s="14"/>
      <c r="U12" s="14" t="s">
        <v>20</v>
      </c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"/>
      <c r="AG12" s="15"/>
      <c r="AH12" s="15"/>
      <c r="AI12" s="157">
        <v>44562</v>
      </c>
      <c r="AJ12" s="158"/>
      <c r="AK12" s="158"/>
      <c r="AL12" s="158"/>
      <c r="AM12" s="158"/>
      <c r="AN12" s="158"/>
      <c r="AO12" s="158"/>
      <c r="AP12" s="158"/>
      <c r="AQ12" s="158"/>
      <c r="AR12" s="159"/>
      <c r="AS12" s="160">
        <v>8225.86</v>
      </c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2"/>
      <c r="BF12" s="52"/>
    </row>
    <row r="13" spans="1:59" ht="15.95" customHeight="1" x14ac:dyDescent="0.2">
      <c r="A13" s="16" t="s">
        <v>21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8"/>
      <c r="R13" s="18"/>
      <c r="S13" s="18"/>
      <c r="T13" s="18"/>
      <c r="U13" s="18" t="s">
        <v>22</v>
      </c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9"/>
      <c r="AH13" s="19"/>
      <c r="AI13" s="154">
        <v>0.6</v>
      </c>
      <c r="AJ13" s="154"/>
      <c r="AK13" s="154"/>
      <c r="AL13" s="154"/>
      <c r="AM13" s="154"/>
      <c r="AN13" s="154"/>
      <c r="AO13" s="154"/>
      <c r="AP13" s="154"/>
      <c r="AQ13" s="154"/>
      <c r="AR13" s="155"/>
      <c r="AS13" s="156">
        <f>ROUND(AS12*AI13,2)</f>
        <v>4935.5200000000004</v>
      </c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120"/>
      <c r="BF13" s="52"/>
    </row>
    <row r="14" spans="1:59" ht="15.95" customHeight="1" x14ac:dyDescent="0.2">
      <c r="A14" s="212" t="s">
        <v>23</v>
      </c>
      <c r="B14" s="213"/>
      <c r="C14" s="213"/>
      <c r="D14" s="20" t="s">
        <v>24</v>
      </c>
      <c r="E14" s="1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1"/>
      <c r="R14" s="21"/>
      <c r="S14" s="21"/>
      <c r="T14" s="21"/>
      <c r="U14" s="21" t="s">
        <v>25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2" t="s">
        <v>26</v>
      </c>
      <c r="AH14" s="23"/>
      <c r="AI14" s="93">
        <v>207816</v>
      </c>
      <c r="AJ14" s="94"/>
      <c r="AK14" s="94"/>
      <c r="AL14" s="94"/>
      <c r="AM14" s="94"/>
      <c r="AN14" s="94"/>
      <c r="AO14" s="94"/>
      <c r="AP14" s="94"/>
      <c r="AQ14" s="94"/>
      <c r="AR14" s="95"/>
      <c r="AS14" s="237">
        <v>4584.6099999999997</v>
      </c>
      <c r="AT14" s="238"/>
      <c r="AU14" s="238"/>
      <c r="AV14" s="238"/>
      <c r="AW14" s="238"/>
      <c r="AX14" s="238"/>
      <c r="AY14" s="238"/>
      <c r="AZ14" s="238"/>
      <c r="BA14" s="238"/>
      <c r="BB14" s="238"/>
      <c r="BC14" s="238"/>
      <c r="BD14" s="239"/>
      <c r="BF14" s="52"/>
    </row>
    <row r="15" spans="1:59" ht="15.95" customHeight="1" x14ac:dyDescent="0.2">
      <c r="A15" s="24" t="s">
        <v>27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6"/>
      <c r="R15" s="26"/>
      <c r="S15" s="26"/>
      <c r="T15" s="26"/>
      <c r="U15" s="26" t="s">
        <v>28</v>
      </c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25">
        <f>AS13-AS14</f>
        <v>350.91000000000076</v>
      </c>
      <c r="AT15" s="226"/>
      <c r="AU15" s="226"/>
      <c r="AV15" s="226"/>
      <c r="AW15" s="226"/>
      <c r="AX15" s="226"/>
      <c r="AY15" s="226"/>
      <c r="AZ15" s="226"/>
      <c r="BA15" s="226"/>
      <c r="BB15" s="226"/>
      <c r="BC15" s="226"/>
      <c r="BD15" s="227"/>
      <c r="BF15" s="52"/>
    </row>
    <row r="16" spans="1:59" ht="15.95" customHeight="1" x14ac:dyDescent="0.2">
      <c r="A16" s="205" t="s">
        <v>23</v>
      </c>
      <c r="B16" s="206"/>
      <c r="C16" s="206"/>
      <c r="D16" s="220" t="s">
        <v>29</v>
      </c>
      <c r="E16" s="220"/>
      <c r="F16" s="220"/>
      <c r="G16" s="220"/>
      <c r="H16" s="220"/>
      <c r="I16" s="220"/>
      <c r="J16" s="220"/>
      <c r="K16" s="220"/>
      <c r="L16" s="220"/>
      <c r="M16" s="220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2"/>
      <c r="AS16" s="207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9"/>
      <c r="BF16" s="52"/>
    </row>
    <row r="17" spans="1:59" ht="15.95" customHeight="1" x14ac:dyDescent="0.2">
      <c r="A17" s="223" t="s">
        <v>23</v>
      </c>
      <c r="B17" s="224"/>
      <c r="C17" s="224"/>
      <c r="D17" s="183" t="s">
        <v>30</v>
      </c>
      <c r="E17" s="183"/>
      <c r="F17" s="183"/>
      <c r="G17" s="183"/>
      <c r="H17" s="183"/>
      <c r="I17" s="183"/>
      <c r="J17" s="183"/>
      <c r="K17" s="183"/>
      <c r="L17" s="183"/>
      <c r="M17" s="183"/>
      <c r="N17" s="174"/>
      <c r="O17" s="174"/>
      <c r="P17" s="174"/>
      <c r="Q17" s="174"/>
      <c r="R17" s="174"/>
      <c r="S17" s="174"/>
      <c r="T17" s="174"/>
      <c r="U17" s="174"/>
      <c r="V17" s="174"/>
      <c r="W17" s="174"/>
      <c r="X17" s="174"/>
      <c r="Y17" s="174"/>
      <c r="Z17" s="174"/>
      <c r="AA17" s="174"/>
      <c r="AB17" s="174"/>
      <c r="AC17" s="174"/>
      <c r="AD17" s="174"/>
      <c r="AE17" s="174"/>
      <c r="AF17" s="174"/>
      <c r="AG17" s="174"/>
      <c r="AH17" s="174"/>
      <c r="AI17" s="174"/>
      <c r="AJ17" s="174"/>
      <c r="AK17" s="174"/>
      <c r="AL17" s="174"/>
      <c r="AM17" s="174"/>
      <c r="AN17" s="174"/>
      <c r="AO17" s="174"/>
      <c r="AP17" s="174"/>
      <c r="AQ17" s="174"/>
      <c r="AR17" s="175"/>
      <c r="AS17" s="184"/>
      <c r="AT17" s="185"/>
      <c r="AU17" s="185"/>
      <c r="AV17" s="185"/>
      <c r="AW17" s="185"/>
      <c r="AX17" s="185"/>
      <c r="AY17" s="185"/>
      <c r="AZ17" s="185"/>
      <c r="BA17" s="185"/>
      <c r="BB17" s="185"/>
      <c r="BC17" s="185"/>
      <c r="BD17" s="186"/>
      <c r="BF17" s="52"/>
    </row>
    <row r="18" spans="1:59" ht="15.95" customHeight="1" x14ac:dyDescent="0.2">
      <c r="A18" s="223" t="s">
        <v>23</v>
      </c>
      <c r="B18" s="224"/>
      <c r="C18" s="224"/>
      <c r="D18" s="183" t="s">
        <v>31</v>
      </c>
      <c r="E18" s="183"/>
      <c r="F18" s="183"/>
      <c r="G18" s="183"/>
      <c r="H18" s="183"/>
      <c r="I18" s="183"/>
      <c r="J18" s="183"/>
      <c r="K18" s="183"/>
      <c r="L18" s="183"/>
      <c r="M18" s="183"/>
      <c r="N18" s="174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4"/>
      <c r="Z18" s="174"/>
      <c r="AA18" s="174"/>
      <c r="AB18" s="174"/>
      <c r="AC18" s="174"/>
      <c r="AD18" s="174"/>
      <c r="AE18" s="174"/>
      <c r="AF18" s="174"/>
      <c r="AG18" s="174"/>
      <c r="AH18" s="174"/>
      <c r="AI18" s="174"/>
      <c r="AJ18" s="174"/>
      <c r="AK18" s="174"/>
      <c r="AL18" s="174"/>
      <c r="AM18" s="174"/>
      <c r="AN18" s="174"/>
      <c r="AO18" s="174"/>
      <c r="AP18" s="174"/>
      <c r="AQ18" s="174"/>
      <c r="AR18" s="175"/>
      <c r="AS18" s="184"/>
      <c r="AT18" s="185"/>
      <c r="AU18" s="185"/>
      <c r="AV18" s="185"/>
      <c r="AW18" s="185"/>
      <c r="AX18" s="185"/>
      <c r="AY18" s="185"/>
      <c r="AZ18" s="185"/>
      <c r="BA18" s="185"/>
      <c r="BB18" s="185"/>
      <c r="BC18" s="185"/>
      <c r="BD18" s="186"/>
      <c r="BF18" s="52"/>
    </row>
    <row r="19" spans="1:59" ht="15.95" customHeight="1" x14ac:dyDescent="0.2">
      <c r="A19" s="203" t="s">
        <v>32</v>
      </c>
      <c r="B19" s="204"/>
      <c r="C19" s="204"/>
      <c r="D19" s="210" t="s">
        <v>33</v>
      </c>
      <c r="E19" s="210"/>
      <c r="F19" s="210"/>
      <c r="G19" s="210"/>
      <c r="H19" s="210"/>
      <c r="I19" s="210"/>
      <c r="J19" s="210"/>
      <c r="K19" s="210"/>
      <c r="L19" s="210"/>
      <c r="M19" s="210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4"/>
      <c r="AS19" s="179"/>
      <c r="AT19" s="180"/>
      <c r="AU19" s="180"/>
      <c r="AV19" s="180"/>
      <c r="AW19" s="180"/>
      <c r="AX19" s="180"/>
      <c r="AY19" s="180"/>
      <c r="AZ19" s="180"/>
      <c r="BA19" s="180"/>
      <c r="BB19" s="180"/>
      <c r="BC19" s="180"/>
      <c r="BD19" s="181"/>
    </row>
    <row r="20" spans="1:59" ht="15.95" customHeight="1" x14ac:dyDescent="0.2">
      <c r="A20" s="223" t="s">
        <v>32</v>
      </c>
      <c r="B20" s="224"/>
      <c r="C20" s="224"/>
      <c r="D20" s="183" t="s">
        <v>34</v>
      </c>
      <c r="E20" s="183"/>
      <c r="F20" s="183"/>
      <c r="G20" s="183"/>
      <c r="H20" s="183"/>
      <c r="I20" s="183"/>
      <c r="J20" s="183"/>
      <c r="K20" s="183"/>
      <c r="L20" s="183"/>
      <c r="M20" s="183"/>
      <c r="N20" s="174"/>
      <c r="O20" s="174"/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4"/>
      <c r="AP20" s="174"/>
      <c r="AQ20" s="174"/>
      <c r="AR20" s="175"/>
      <c r="AS20" s="179"/>
      <c r="AT20" s="180"/>
      <c r="AU20" s="180"/>
      <c r="AV20" s="180"/>
      <c r="AW20" s="180"/>
      <c r="AX20" s="180"/>
      <c r="AY20" s="180"/>
      <c r="AZ20" s="180"/>
      <c r="BA20" s="180"/>
      <c r="BB20" s="180"/>
      <c r="BC20" s="180"/>
      <c r="BD20" s="181"/>
    </row>
    <row r="21" spans="1:59" ht="15.95" customHeight="1" x14ac:dyDescent="0.2">
      <c r="A21" s="223"/>
      <c r="B21" s="224"/>
      <c r="C21" s="224"/>
      <c r="D21" s="183"/>
      <c r="E21" s="183"/>
      <c r="F21" s="183"/>
      <c r="G21" s="183"/>
      <c r="H21" s="183"/>
      <c r="I21" s="183"/>
      <c r="J21" s="183"/>
      <c r="K21" s="183"/>
      <c r="L21" s="183"/>
      <c r="M21" s="183"/>
      <c r="N21" s="174"/>
      <c r="O21" s="174"/>
      <c r="P21" s="174"/>
      <c r="Q21" s="174"/>
      <c r="R21" s="174"/>
      <c r="S21" s="174"/>
      <c r="T21" s="174"/>
      <c r="U21" s="174"/>
      <c r="V21" s="174"/>
      <c r="W21" s="174"/>
      <c r="X21" s="174"/>
      <c r="Y21" s="174"/>
      <c r="Z21" s="174"/>
      <c r="AA21" s="174"/>
      <c r="AB21" s="174"/>
      <c r="AC21" s="174"/>
      <c r="AD21" s="174"/>
      <c r="AE21" s="174"/>
      <c r="AF21" s="174"/>
      <c r="AG21" s="174"/>
      <c r="AH21" s="174"/>
      <c r="AI21" s="174"/>
      <c r="AJ21" s="174"/>
      <c r="AK21" s="174"/>
      <c r="AL21" s="174"/>
      <c r="AM21" s="174"/>
      <c r="AN21" s="174"/>
      <c r="AO21" s="174"/>
      <c r="AP21" s="174"/>
      <c r="AQ21" s="174"/>
      <c r="AR21" s="175"/>
      <c r="AS21" s="176"/>
      <c r="AT21" s="177"/>
      <c r="AU21" s="177"/>
      <c r="AV21" s="177"/>
      <c r="AW21" s="177"/>
      <c r="AX21" s="177"/>
      <c r="AY21" s="177"/>
      <c r="AZ21" s="177"/>
      <c r="BA21" s="177"/>
      <c r="BB21" s="177"/>
      <c r="BC21" s="177"/>
      <c r="BD21" s="178"/>
    </row>
    <row r="22" spans="1:59" ht="15.95" customHeight="1" x14ac:dyDescent="0.2">
      <c r="A22" s="223"/>
      <c r="B22" s="224"/>
      <c r="C22" s="224"/>
      <c r="D22" s="183"/>
      <c r="E22" s="183"/>
      <c r="F22" s="183"/>
      <c r="G22" s="183"/>
      <c r="H22" s="183"/>
      <c r="I22" s="183"/>
      <c r="J22" s="183"/>
      <c r="K22" s="183"/>
      <c r="L22" s="183"/>
      <c r="M22" s="183"/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74"/>
      <c r="AP22" s="174"/>
      <c r="AQ22" s="174"/>
      <c r="AR22" s="175"/>
      <c r="AS22" s="176"/>
      <c r="AT22" s="177"/>
      <c r="AU22" s="177"/>
      <c r="AV22" s="177"/>
      <c r="AW22" s="177"/>
      <c r="AX22" s="177"/>
      <c r="AY22" s="177"/>
      <c r="AZ22" s="177"/>
      <c r="BA22" s="177"/>
      <c r="BB22" s="177"/>
      <c r="BC22" s="177"/>
      <c r="BD22" s="178"/>
    </row>
    <row r="23" spans="1:59" ht="15.95" customHeight="1" x14ac:dyDescent="0.2">
      <c r="A23" s="223"/>
      <c r="B23" s="224"/>
      <c r="C23" s="224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74"/>
      <c r="AP23" s="174"/>
      <c r="AQ23" s="174"/>
      <c r="AR23" s="175"/>
      <c r="AS23" s="176"/>
      <c r="AT23" s="177"/>
      <c r="AU23" s="177"/>
      <c r="AV23" s="177"/>
      <c r="AW23" s="177"/>
      <c r="AX23" s="177"/>
      <c r="AY23" s="177"/>
      <c r="AZ23" s="177"/>
      <c r="BA23" s="177"/>
      <c r="BB23" s="177"/>
      <c r="BC23" s="177"/>
      <c r="BD23" s="178"/>
      <c r="BG23" s="54"/>
    </row>
    <row r="24" spans="1:59" ht="15.95" customHeight="1" x14ac:dyDescent="0.2">
      <c r="A24" s="223"/>
      <c r="B24" s="224"/>
      <c r="C24" s="224"/>
      <c r="D24" s="183"/>
      <c r="E24" s="183"/>
      <c r="F24" s="183"/>
      <c r="G24" s="183"/>
      <c r="H24" s="183"/>
      <c r="I24" s="183"/>
      <c r="J24" s="183"/>
      <c r="K24" s="183"/>
      <c r="L24" s="183"/>
      <c r="M24" s="183"/>
      <c r="N24" s="174"/>
      <c r="O24" s="174"/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74"/>
      <c r="AP24" s="174"/>
      <c r="AQ24" s="174"/>
      <c r="AR24" s="175"/>
      <c r="AS24" s="176"/>
      <c r="AT24" s="177"/>
      <c r="AU24" s="177"/>
      <c r="AV24" s="177"/>
      <c r="AW24" s="177"/>
      <c r="AX24" s="177"/>
      <c r="AY24" s="177"/>
      <c r="AZ24" s="177"/>
      <c r="BA24" s="177"/>
      <c r="BB24" s="177"/>
      <c r="BC24" s="177"/>
      <c r="BD24" s="178"/>
      <c r="BF24" s="55"/>
      <c r="BG24" s="54"/>
    </row>
    <row r="25" spans="1:59" ht="15.95" customHeight="1" thickBot="1" x14ac:dyDescent="0.25">
      <c r="A25" s="262"/>
      <c r="B25" s="263"/>
      <c r="C25" s="263"/>
      <c r="D25" s="211"/>
      <c r="E25" s="211"/>
      <c r="F25" s="211"/>
      <c r="G25" s="211"/>
      <c r="H25" s="211"/>
      <c r="I25" s="211"/>
      <c r="J25" s="211"/>
      <c r="K25" s="211"/>
      <c r="L25" s="211"/>
      <c r="M25" s="211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  <c r="AF25" s="172"/>
      <c r="AG25" s="172"/>
      <c r="AH25" s="172"/>
      <c r="AI25" s="172"/>
      <c r="AJ25" s="172"/>
      <c r="AK25" s="172"/>
      <c r="AL25" s="172"/>
      <c r="AM25" s="172"/>
      <c r="AN25" s="172"/>
      <c r="AO25" s="172"/>
      <c r="AP25" s="172"/>
      <c r="AQ25" s="172"/>
      <c r="AR25" s="173"/>
      <c r="AS25" s="86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8"/>
      <c r="BF25" s="56"/>
      <c r="BG25" s="54"/>
    </row>
    <row r="26" spans="1:59" ht="18" customHeight="1" thickBot="1" x14ac:dyDescent="0.25">
      <c r="A26" s="27" t="s">
        <v>35</v>
      </c>
      <c r="B26" s="28"/>
      <c r="C26" s="28"/>
      <c r="D26" s="28"/>
      <c r="E26" s="28"/>
      <c r="F26" s="28"/>
      <c r="G26" s="28"/>
      <c r="H26" s="28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/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6"/>
      <c r="AS26" s="169">
        <f>AS15-SUM(AS16:BD18)+SUM(AS19:BD25)</f>
        <v>350.91000000000076</v>
      </c>
      <c r="AT26" s="170"/>
      <c r="AU26" s="170"/>
      <c r="AV26" s="170"/>
      <c r="AW26" s="170"/>
      <c r="AX26" s="170"/>
      <c r="AY26" s="170"/>
      <c r="AZ26" s="170"/>
      <c r="BA26" s="170"/>
      <c r="BB26" s="170"/>
      <c r="BC26" s="170"/>
      <c r="BD26" s="171"/>
      <c r="BF26" s="57"/>
    </row>
    <row r="27" spans="1:59" ht="7.5" customHeight="1" thickBo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G27" s="54"/>
    </row>
    <row r="28" spans="1:59" ht="15" customHeight="1" x14ac:dyDescent="0.2">
      <c r="A28" s="167"/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68"/>
      <c r="Q28" s="256" t="s">
        <v>57</v>
      </c>
      <c r="R28" s="257"/>
      <c r="S28" s="257"/>
      <c r="T28" s="257"/>
      <c r="U28" s="257"/>
      <c r="V28" s="257"/>
      <c r="W28" s="257"/>
      <c r="X28" s="257"/>
      <c r="Y28" s="258"/>
      <c r="Z28" s="71" t="s">
        <v>58</v>
      </c>
      <c r="AA28" s="72"/>
      <c r="AB28" s="72"/>
      <c r="AC28" s="72"/>
      <c r="AD28" s="72"/>
      <c r="AE28" s="72"/>
      <c r="AF28" s="72"/>
      <c r="AG28" s="72"/>
      <c r="AH28" s="73"/>
      <c r="AI28" s="3"/>
      <c r="AJ28" s="45" t="s">
        <v>67</v>
      </c>
      <c r="AK28" s="46"/>
      <c r="AL28" s="46"/>
      <c r="AM28" s="46"/>
      <c r="AN28" s="46"/>
      <c r="AO28" s="46"/>
      <c r="AP28" s="46"/>
      <c r="AQ28" s="46"/>
      <c r="AR28" s="46"/>
      <c r="AS28" s="46"/>
      <c r="AT28" s="47"/>
      <c r="AU28" s="29" t="s">
        <v>2</v>
      </c>
      <c r="AV28" s="182">
        <f>AS26</f>
        <v>350.91000000000076</v>
      </c>
      <c r="AW28" s="182"/>
      <c r="AX28" s="182"/>
      <c r="AY28" s="182"/>
      <c r="AZ28" s="182"/>
      <c r="BA28" s="89">
        <f>INT(AV28)</f>
        <v>350</v>
      </c>
      <c r="BB28" s="89"/>
      <c r="BC28" s="89"/>
      <c r="BD28" s="90"/>
      <c r="BF28" s="58"/>
    </row>
    <row r="29" spans="1:59" ht="15" customHeight="1" x14ac:dyDescent="0.2">
      <c r="A29" s="136" t="s">
        <v>56</v>
      </c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259"/>
      <c r="R29" s="254"/>
      <c r="S29" s="254"/>
      <c r="T29" s="254"/>
      <c r="U29" s="254"/>
      <c r="V29" s="254"/>
      <c r="W29" s="254"/>
      <c r="X29" s="254"/>
      <c r="Y29" s="255"/>
      <c r="Z29" s="79"/>
      <c r="AA29" s="80"/>
      <c r="AB29" s="80"/>
      <c r="AC29" s="80"/>
      <c r="AD29" s="80"/>
      <c r="AE29" s="80"/>
      <c r="AF29" s="80"/>
      <c r="AG29" s="80"/>
      <c r="AH29" s="81"/>
      <c r="AI29" s="1"/>
      <c r="AJ29" s="83" t="s">
        <v>23</v>
      </c>
      <c r="AK29" s="84"/>
      <c r="AL29" s="84"/>
      <c r="AM29" s="85" t="s">
        <v>50</v>
      </c>
      <c r="AN29" s="85"/>
      <c r="AO29" s="85"/>
      <c r="AP29" s="85"/>
      <c r="AQ29" s="85"/>
      <c r="AR29" s="85"/>
      <c r="AS29" s="337">
        <v>1.4999999999999999E-2</v>
      </c>
      <c r="AT29" s="337"/>
      <c r="AU29" s="30" t="s">
        <v>2</v>
      </c>
      <c r="AV29" s="267"/>
      <c r="AW29" s="267"/>
      <c r="AX29" s="267"/>
      <c r="AY29" s="267"/>
      <c r="AZ29" s="267"/>
      <c r="BA29" s="260">
        <f>IF(BF31="FEDERAL",(ROUNDUP((BA28*AS29),2)),0)</f>
        <v>5.25</v>
      </c>
      <c r="BB29" s="260"/>
      <c r="BC29" s="260"/>
      <c r="BD29" s="261"/>
      <c r="BF29" s="58"/>
    </row>
    <row r="30" spans="1:59" ht="15" customHeight="1" thickBot="1" x14ac:dyDescent="0.25">
      <c r="A30" s="216" t="s">
        <v>45</v>
      </c>
      <c r="B30" s="313"/>
      <c r="C30" s="313"/>
      <c r="D30" s="313"/>
      <c r="E30" s="313"/>
      <c r="F30" s="313"/>
      <c r="G30" s="313"/>
      <c r="H30" s="313"/>
      <c r="I30" s="313"/>
      <c r="J30" s="313"/>
      <c r="K30" s="313"/>
      <c r="L30" s="313"/>
      <c r="M30" s="313"/>
      <c r="N30" s="313"/>
      <c r="O30" s="313"/>
      <c r="P30" s="314"/>
      <c r="Q30" s="268"/>
      <c r="R30" s="265"/>
      <c r="S30" s="265"/>
      <c r="T30" s="265"/>
      <c r="U30" s="265"/>
      <c r="V30" s="265"/>
      <c r="W30" s="265"/>
      <c r="X30" s="265"/>
      <c r="Y30" s="269"/>
      <c r="Z30" s="264"/>
      <c r="AA30" s="265"/>
      <c r="AB30" s="265"/>
      <c r="AC30" s="265"/>
      <c r="AD30" s="265"/>
      <c r="AE30" s="265"/>
      <c r="AF30" s="265"/>
      <c r="AG30" s="265"/>
      <c r="AH30" s="266"/>
      <c r="AI30" s="1"/>
      <c r="AJ30" s="83" t="s">
        <v>23</v>
      </c>
      <c r="AK30" s="84"/>
      <c r="AL30" s="84"/>
      <c r="AM30" s="84" t="s">
        <v>51</v>
      </c>
      <c r="AN30" s="84"/>
      <c r="AO30" s="84"/>
      <c r="AP30" s="84"/>
      <c r="AQ30" s="84"/>
      <c r="AR30" s="84"/>
      <c r="AS30" s="236"/>
      <c r="AT30" s="236"/>
      <c r="AU30" s="30" t="s">
        <v>2</v>
      </c>
      <c r="AV30" s="267"/>
      <c r="AW30" s="267"/>
      <c r="AX30" s="267"/>
      <c r="AY30" s="267"/>
      <c r="AZ30" s="267"/>
      <c r="BA30" s="260">
        <v>10</v>
      </c>
      <c r="BB30" s="260"/>
      <c r="BC30" s="260"/>
      <c r="BD30" s="261"/>
      <c r="BF30" s="96"/>
      <c r="BG30" s="97"/>
    </row>
    <row r="31" spans="1:59" ht="15" customHeight="1" x14ac:dyDescent="0.2">
      <c r="A31" s="136" t="s">
        <v>47</v>
      </c>
      <c r="B31" s="102"/>
      <c r="C31" s="102"/>
      <c r="D31" s="102"/>
      <c r="E31" s="312"/>
      <c r="F31" s="312"/>
      <c r="G31" s="312"/>
      <c r="H31" s="312"/>
      <c r="I31" s="312"/>
      <c r="J31" s="312"/>
      <c r="K31" s="312"/>
      <c r="L31" s="312"/>
      <c r="M31" s="312"/>
      <c r="N31" s="312"/>
      <c r="O31" s="312"/>
      <c r="P31" s="312"/>
      <c r="Q31" s="253"/>
      <c r="R31" s="254"/>
      <c r="S31" s="254"/>
      <c r="T31" s="254"/>
      <c r="U31" s="254"/>
      <c r="V31" s="254"/>
      <c r="W31" s="254"/>
      <c r="X31" s="254"/>
      <c r="Y31" s="255"/>
      <c r="Z31" s="79"/>
      <c r="AA31" s="80"/>
      <c r="AB31" s="80"/>
      <c r="AC31" s="80"/>
      <c r="AD31" s="80"/>
      <c r="AE31" s="80"/>
      <c r="AF31" s="80"/>
      <c r="AG31" s="80"/>
      <c r="AH31" s="81"/>
      <c r="AI31" s="1"/>
      <c r="AJ31" s="75" t="s">
        <v>72</v>
      </c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30" t="s">
        <v>2</v>
      </c>
      <c r="AV31" s="82">
        <f>BA28-BA29-BA30</f>
        <v>334.75</v>
      </c>
      <c r="AW31" s="82"/>
      <c r="AX31" s="82"/>
      <c r="AY31" s="82"/>
      <c r="AZ31" s="82"/>
      <c r="BA31" s="240">
        <f>ROUNDDOWN(AV31,0)</f>
        <v>334</v>
      </c>
      <c r="BB31" s="240"/>
      <c r="BC31" s="240"/>
      <c r="BD31" s="241"/>
      <c r="BF31" s="296" t="s">
        <v>88</v>
      </c>
      <c r="BG31" s="297"/>
    </row>
    <row r="32" spans="1:59" ht="15" customHeight="1" thickBot="1" x14ac:dyDescent="0.25">
      <c r="A32" s="319" t="s">
        <v>48</v>
      </c>
      <c r="B32" s="320"/>
      <c r="C32" s="320"/>
      <c r="D32" s="320"/>
      <c r="E32" s="321"/>
      <c r="F32" s="321"/>
      <c r="G32" s="321"/>
      <c r="H32" s="321"/>
      <c r="I32" s="321"/>
      <c r="J32" s="321"/>
      <c r="K32" s="321"/>
      <c r="L32" s="321"/>
      <c r="M32" s="321"/>
      <c r="N32" s="321"/>
      <c r="O32" s="321"/>
      <c r="P32" s="322"/>
      <c r="Q32" s="270"/>
      <c r="R32" s="271"/>
      <c r="S32" s="271"/>
      <c r="T32" s="271"/>
      <c r="U32" s="271"/>
      <c r="V32" s="271"/>
      <c r="W32" s="271"/>
      <c r="X32" s="271"/>
      <c r="Y32" s="272"/>
      <c r="Z32" s="244"/>
      <c r="AA32" s="245"/>
      <c r="AB32" s="245"/>
      <c r="AC32" s="245"/>
      <c r="AD32" s="245"/>
      <c r="AE32" s="245"/>
      <c r="AF32" s="245"/>
      <c r="AG32" s="245"/>
      <c r="AH32" s="246"/>
      <c r="AI32" s="1"/>
      <c r="AJ32" s="77" t="s">
        <v>73</v>
      </c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31" t="s">
        <v>2</v>
      </c>
      <c r="AV32" s="242">
        <f>ROUNDDOWN(BA31*Q37/(1+Q38*Q37/12),2)</f>
        <v>11791.7</v>
      </c>
      <c r="AW32" s="242"/>
      <c r="AX32" s="242"/>
      <c r="AY32" s="242"/>
      <c r="AZ32" s="242"/>
      <c r="BA32" s="242"/>
      <c r="BB32" s="242"/>
      <c r="BC32" s="242"/>
      <c r="BD32" s="243"/>
      <c r="BF32" s="298"/>
      <c r="BG32" s="299"/>
    </row>
    <row r="33" spans="1:59" ht="5.0999999999999996" customHeight="1" thickBot="1" x14ac:dyDescent="0.25">
      <c r="A33" s="124"/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04"/>
      <c r="R33" s="104"/>
      <c r="S33" s="104"/>
      <c r="T33" s="104"/>
      <c r="U33" s="104"/>
      <c r="V33" s="104"/>
      <c r="W33" s="104"/>
      <c r="X33" s="104"/>
      <c r="Y33" s="104"/>
      <c r="Z33" s="247"/>
      <c r="AA33" s="247"/>
      <c r="AB33" s="247"/>
      <c r="AC33" s="247"/>
      <c r="AD33" s="247"/>
      <c r="AE33" s="247"/>
      <c r="AF33" s="247"/>
      <c r="AG33" s="247"/>
      <c r="AH33" s="247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F33" s="300"/>
      <c r="BG33" s="301"/>
    </row>
    <row r="34" spans="1:59" ht="15" customHeight="1" thickBot="1" x14ac:dyDescent="0.25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250" t="s">
        <v>70</v>
      </c>
      <c r="R34" s="251"/>
      <c r="S34" s="251"/>
      <c r="T34" s="251"/>
      <c r="U34" s="251"/>
      <c r="V34" s="251"/>
      <c r="W34" s="251"/>
      <c r="X34" s="251"/>
      <c r="Y34" s="252"/>
      <c r="Z34" s="233">
        <f>IF((IF(AND((ROUNDDOWN(S42*Q37/(Q36*Q38+1),0))&lt;5000,BG34=8.99%),"ERROR",(ROUNDDOWN(S42*Q37/(Q36*Q38+1),0))))="ERROR","ERROR",(IF(AND((ROUNDDOWN(S42*Q37/(Q36*Q38+1),0))&lt;5000,BG34=8.99%),"ERROR",(ROUNDDOWN(S42*Q37/(Q36*Q38+1),0))))-AC39-AC40)</f>
        <v>10944</v>
      </c>
      <c r="AA34" s="234"/>
      <c r="AB34" s="234"/>
      <c r="AC34" s="234"/>
      <c r="AD34" s="234"/>
      <c r="AE34" s="234"/>
      <c r="AF34" s="234"/>
      <c r="AG34" s="234"/>
      <c r="AH34" s="235"/>
      <c r="AI34" s="1"/>
      <c r="AJ34" s="328" t="s">
        <v>62</v>
      </c>
      <c r="AK34" s="329"/>
      <c r="AL34" s="329"/>
      <c r="AM34" s="329"/>
      <c r="AN34" s="329"/>
      <c r="AO34" s="329"/>
      <c r="AP34" s="329"/>
      <c r="AQ34" s="329"/>
      <c r="AR34" s="329"/>
      <c r="AS34" s="329"/>
      <c r="AT34" s="329"/>
      <c r="AU34" s="329"/>
      <c r="AV34" s="329"/>
      <c r="AW34" s="329"/>
      <c r="AX34" s="329"/>
      <c r="AY34" s="329"/>
      <c r="AZ34" s="329"/>
      <c r="BA34" s="329"/>
      <c r="BB34" s="329"/>
      <c r="BC34" s="329"/>
      <c r="BD34" s="330"/>
      <c r="BF34" s="60" t="s">
        <v>87</v>
      </c>
      <c r="BG34" s="98">
        <v>8.9899999999999994E-2</v>
      </c>
    </row>
    <row r="35" spans="1:59" ht="15" customHeight="1" x14ac:dyDescent="0.2">
      <c r="A35" s="40" t="s">
        <v>91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2"/>
      <c r="Q35" s="43"/>
      <c r="R35" s="44"/>
      <c r="S35" s="288"/>
      <c r="T35" s="289"/>
      <c r="U35" s="289"/>
      <c r="V35" s="289"/>
      <c r="W35" s="289"/>
      <c r="X35" s="289"/>
      <c r="Y35" s="289"/>
      <c r="Z35" s="315">
        <f>(IF(AND((ROUNDDOWN(S42*Q37/(Q36*Q38+1),0))&lt;5000,BG34=8.99%),"ERROR",(ROUNDDOWN(S42*Q37/(Q36*Q38+1),0))))</f>
        <v>11615</v>
      </c>
      <c r="AA35" s="315"/>
      <c r="AB35" s="315"/>
      <c r="AC35" s="315"/>
      <c r="AD35" s="315"/>
      <c r="AE35" s="315"/>
      <c r="AF35" s="315"/>
      <c r="AG35" s="315"/>
      <c r="AH35" s="316"/>
      <c r="AI35" s="1"/>
      <c r="AJ35" s="67" t="s">
        <v>37</v>
      </c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338"/>
      <c r="AV35" s="338"/>
      <c r="AW35" s="338"/>
      <c r="AX35" s="338"/>
      <c r="AY35" s="338"/>
      <c r="AZ35" s="338"/>
      <c r="BA35" s="338"/>
      <c r="BB35" s="338"/>
      <c r="BC35" s="338"/>
      <c r="BD35" s="339"/>
      <c r="BF35" s="61" t="s">
        <v>89</v>
      </c>
      <c r="BG35" s="98"/>
    </row>
    <row r="36" spans="1:59" ht="14.25" customHeight="1" x14ac:dyDescent="0.2">
      <c r="A36" s="136" t="s">
        <v>38</v>
      </c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331">
        <f>BG38</f>
        <v>4</v>
      </c>
      <c r="R36" s="281"/>
      <c r="S36" s="281"/>
      <c r="T36" s="281"/>
      <c r="U36" s="281"/>
      <c r="V36" s="281"/>
      <c r="W36" s="281"/>
      <c r="X36" s="281"/>
      <c r="Y36" s="281"/>
      <c r="Z36" s="109" t="s">
        <v>65</v>
      </c>
      <c r="AA36" s="109"/>
      <c r="AB36" s="109"/>
      <c r="AC36" s="109"/>
      <c r="AD36" s="109"/>
      <c r="AE36" s="109"/>
      <c r="AF36" s="109"/>
      <c r="AG36" s="109"/>
      <c r="AH36" s="110"/>
      <c r="AI36" s="1"/>
      <c r="AJ36" s="325"/>
      <c r="AK36" s="326"/>
      <c r="AL36" s="326"/>
      <c r="AM36" s="326"/>
      <c r="AN36" s="326"/>
      <c r="AO36" s="326"/>
      <c r="AP36" s="326"/>
      <c r="AQ36" s="326"/>
      <c r="AR36" s="326"/>
      <c r="AS36" s="326"/>
      <c r="AT36" s="326"/>
      <c r="AU36" s="326"/>
      <c r="AV36" s="326"/>
      <c r="AW36" s="326"/>
      <c r="AX36" s="326"/>
      <c r="AY36" s="326"/>
      <c r="AZ36" s="326"/>
      <c r="BA36" s="326"/>
      <c r="BB36" s="326"/>
      <c r="BC36" s="326"/>
      <c r="BD36" s="327"/>
      <c r="BF36" s="60" t="s">
        <v>82</v>
      </c>
      <c r="BG36" s="69">
        <v>345</v>
      </c>
    </row>
    <row r="37" spans="1:59" ht="14.25" customHeight="1" x14ac:dyDescent="0.2">
      <c r="A37" s="136" t="s">
        <v>39</v>
      </c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317">
        <f>Q36*12</f>
        <v>48</v>
      </c>
      <c r="R37" s="318"/>
      <c r="S37" s="318"/>
      <c r="T37" s="318"/>
      <c r="U37" s="318"/>
      <c r="V37" s="318"/>
      <c r="W37" s="318"/>
      <c r="X37" s="318"/>
      <c r="Y37" s="318"/>
      <c r="Z37" s="109" t="s">
        <v>40</v>
      </c>
      <c r="AA37" s="109"/>
      <c r="AB37" s="109"/>
      <c r="AC37" s="109"/>
      <c r="AD37" s="109"/>
      <c r="AE37" s="109"/>
      <c r="AF37" s="109"/>
      <c r="AG37" s="109"/>
      <c r="AH37" s="110"/>
      <c r="AI37" s="1"/>
      <c r="AJ37" s="32" t="s">
        <v>63</v>
      </c>
      <c r="AK37" s="33"/>
      <c r="AL37" s="33"/>
      <c r="AM37" s="33"/>
      <c r="AN37" s="33"/>
      <c r="AO37" s="33"/>
      <c r="AP37" s="33"/>
      <c r="AQ37" s="34" t="s">
        <v>42</v>
      </c>
      <c r="AR37" s="290">
        <f>IF(Q38=9.99%,70%,81.5%)</f>
        <v>0.81499999999999995</v>
      </c>
      <c r="AS37" s="290"/>
      <c r="AT37" s="290"/>
      <c r="AU37" s="290"/>
      <c r="AV37" s="33"/>
      <c r="AW37" s="33"/>
      <c r="AX37" s="33"/>
      <c r="AY37" s="332">
        <f>Z34*AR37</f>
        <v>8919.3599999999988</v>
      </c>
      <c r="AZ37" s="332"/>
      <c r="BA37" s="332"/>
      <c r="BB37" s="332"/>
      <c r="BC37" s="332"/>
      <c r="BD37" s="333"/>
      <c r="BF37" s="61" t="s">
        <v>84</v>
      </c>
      <c r="BG37" s="69"/>
    </row>
    <row r="38" spans="1:59" ht="14.25" customHeight="1" x14ac:dyDescent="0.2">
      <c r="A38" s="136" t="s">
        <v>52</v>
      </c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323">
        <f>IF(BG34=8.99%,8.99%,IF(BG34=9.99%,9.99%,"ERROR"))</f>
        <v>8.9900000000000008E-2</v>
      </c>
      <c r="R38" s="324"/>
      <c r="S38" s="324"/>
      <c r="T38" s="324"/>
      <c r="U38" s="324"/>
      <c r="V38" s="324"/>
      <c r="W38" s="324"/>
      <c r="X38" s="324"/>
      <c r="Y38" s="324"/>
      <c r="Z38" s="109" t="s">
        <v>66</v>
      </c>
      <c r="AA38" s="109"/>
      <c r="AB38" s="109"/>
      <c r="AC38" s="109"/>
      <c r="AD38" s="109"/>
      <c r="AE38" s="109"/>
      <c r="AF38" s="109"/>
      <c r="AG38" s="109"/>
      <c r="AH38" s="110"/>
      <c r="AI38" s="1"/>
      <c r="AJ38" s="35" t="s">
        <v>41</v>
      </c>
      <c r="AK38" s="18"/>
      <c r="AL38" s="334" t="s">
        <v>75</v>
      </c>
      <c r="AM38" s="334"/>
      <c r="AN38" s="334"/>
      <c r="AO38" s="334"/>
      <c r="AP38" s="334"/>
      <c r="AQ38" s="334"/>
      <c r="AR38" s="334"/>
      <c r="AS38" s="334"/>
      <c r="AT38" s="334"/>
      <c r="AU38" s="334"/>
      <c r="AV38" s="334"/>
      <c r="AW38" s="334"/>
      <c r="AX38" s="334"/>
      <c r="AY38" s="335">
        <f>60*1.06</f>
        <v>63.6</v>
      </c>
      <c r="AZ38" s="335"/>
      <c r="BA38" s="335"/>
      <c r="BB38" s="335"/>
      <c r="BC38" s="335"/>
      <c r="BD38" s="336"/>
      <c r="BF38" s="60" t="s">
        <v>85</v>
      </c>
      <c r="BG38" s="70">
        <v>4</v>
      </c>
    </row>
    <row r="39" spans="1:59" ht="14.25" customHeight="1" x14ac:dyDescent="0.2">
      <c r="A39" s="216" t="s">
        <v>78</v>
      </c>
      <c r="B39" s="217"/>
      <c r="C39" s="217"/>
      <c r="D39" s="217"/>
      <c r="E39" s="217"/>
      <c r="F39" s="218"/>
      <c r="G39" s="218"/>
      <c r="H39" s="218"/>
      <c r="I39" s="218"/>
      <c r="J39" s="218"/>
      <c r="K39" s="218"/>
      <c r="L39" s="218"/>
      <c r="M39" s="218"/>
      <c r="N39" s="218"/>
      <c r="O39" s="218"/>
      <c r="P39" s="219"/>
      <c r="Q39" s="253"/>
      <c r="R39" s="254"/>
      <c r="S39" s="254"/>
      <c r="T39" s="254"/>
      <c r="U39" s="254"/>
      <c r="V39" s="254"/>
      <c r="W39" s="254"/>
      <c r="X39" s="254"/>
      <c r="Y39" s="254"/>
      <c r="Z39" s="119" t="s">
        <v>2</v>
      </c>
      <c r="AA39" s="119"/>
      <c r="AB39" s="119"/>
      <c r="AC39" s="119">
        <f>ROUNDUP((IF(AND((ROUNDDOWN(S42*Q37/(Q36*Q38+1),0))&lt;5000,BG34=8.99%),"ERROR",(ROUNDDOWN(S42*Q37/(Q36*Q38+1),0))))*5%,0)</f>
        <v>581</v>
      </c>
      <c r="AD39" s="119"/>
      <c r="AE39" s="119"/>
      <c r="AF39" s="119"/>
      <c r="AG39" s="119"/>
      <c r="AH39" s="120"/>
      <c r="AI39" s="1"/>
      <c r="AJ39" s="35" t="s">
        <v>41</v>
      </c>
      <c r="AK39" s="18"/>
      <c r="AL39" s="102" t="s">
        <v>76</v>
      </c>
      <c r="AM39" s="102"/>
      <c r="AN39" s="102"/>
      <c r="AO39" s="102"/>
      <c r="AP39" s="102"/>
      <c r="AQ39" s="102"/>
      <c r="AR39" s="102"/>
      <c r="AS39" s="102"/>
      <c r="AT39" s="102"/>
      <c r="AU39" s="102"/>
      <c r="AV39" s="102"/>
      <c r="AW39" s="102"/>
      <c r="AX39" s="102"/>
      <c r="AY39" s="294">
        <f>15*1.06</f>
        <v>15.9</v>
      </c>
      <c r="AZ39" s="294"/>
      <c r="BA39" s="294"/>
      <c r="BB39" s="294"/>
      <c r="BC39" s="294"/>
      <c r="BD39" s="295"/>
      <c r="BF39" s="61" t="s">
        <v>86</v>
      </c>
      <c r="BG39" s="70"/>
    </row>
    <row r="40" spans="1:59" ht="15" customHeight="1" x14ac:dyDescent="0.2">
      <c r="A40" s="136" t="s">
        <v>69</v>
      </c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37"/>
      <c r="Q40" s="79"/>
      <c r="R40" s="80"/>
      <c r="S40" s="80"/>
      <c r="T40" s="80"/>
      <c r="U40" s="80"/>
      <c r="V40" s="80"/>
      <c r="W40" s="80"/>
      <c r="X40" s="80"/>
      <c r="Y40" s="80"/>
      <c r="Z40" s="119" t="s">
        <v>2</v>
      </c>
      <c r="AA40" s="119"/>
      <c r="AB40" s="119"/>
      <c r="AC40" s="119">
        <f>ROUNDUP((IF(AND((ROUNDDOWN(S42*Q37/(Q36*Q38+1),0))&lt;5000,BG34=8.99%),"ERROR",(ROUNDDOWN(S42*Q37/(Q36*Q38+1),0))))*Q38*Q36+(IF(AND((ROUNDDOWN(S42*Q37/(Q36*Q38+1),0))&lt;5000,BG34=8.99%),"ERROR",(ROUNDDOWN(S42*Q37/(Q36*Q38+1),0)))),-3)*0.5%+10</f>
        <v>90</v>
      </c>
      <c r="AD40" s="119"/>
      <c r="AE40" s="119"/>
      <c r="AF40" s="119"/>
      <c r="AG40" s="119"/>
      <c r="AH40" s="120"/>
      <c r="AI40" s="1"/>
      <c r="AJ40" s="35" t="s">
        <v>41</v>
      </c>
      <c r="AK40" s="18"/>
      <c r="AL40" s="102" t="s">
        <v>77</v>
      </c>
      <c r="AM40" s="102"/>
      <c r="AN40" s="102"/>
      <c r="AO40" s="102"/>
      <c r="AP40" s="102"/>
      <c r="AQ40" s="102"/>
      <c r="AR40" s="102"/>
      <c r="AS40" s="102"/>
      <c r="AT40" s="102"/>
      <c r="AU40" s="102"/>
      <c r="AV40" s="102"/>
      <c r="AW40" s="102"/>
      <c r="AX40" s="102"/>
      <c r="AY40" s="294">
        <f>IF(Z34&lt;=30000,50*1.06,IF(Z34&gt;30000,100*1.06))</f>
        <v>53</v>
      </c>
      <c r="AZ40" s="294"/>
      <c r="BA40" s="294"/>
      <c r="BB40" s="294"/>
      <c r="BC40" s="294"/>
      <c r="BD40" s="295"/>
    </row>
    <row r="41" spans="1:59" ht="15" customHeight="1" x14ac:dyDescent="0.2">
      <c r="A41" s="136" t="s">
        <v>74</v>
      </c>
      <c r="B41" s="214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5"/>
      <c r="Q41" s="79" t="s">
        <v>2</v>
      </c>
      <c r="R41" s="80"/>
      <c r="S41" s="119">
        <f>(IF(AND((ROUNDDOWN(S42*Q37/(Q36*Q38+1),0))&lt;5000,BG34=8.99%),"ERROR",(ROUNDDOWN(S42*Q37/(Q36*Q38+1),0))))+ROUNDDOWN(Z34*Q38*Q36,2)+ROUNDDOWN(AC39*Q38*Q36,2)+ROUNDDOWN(AC40*Q38*Q36,2)</f>
        <v>15791.74</v>
      </c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20"/>
      <c r="AI41" s="1"/>
      <c r="AJ41" s="59" t="s">
        <v>41</v>
      </c>
      <c r="AK41" s="53"/>
      <c r="AL41" s="232"/>
      <c r="AM41" s="232"/>
      <c r="AN41" s="232"/>
      <c r="AO41" s="232"/>
      <c r="AP41" s="232"/>
      <c r="AQ41" s="232"/>
      <c r="AR41" s="232"/>
      <c r="AS41" s="232"/>
      <c r="AT41" s="232"/>
      <c r="AU41" s="232"/>
      <c r="AV41" s="232"/>
      <c r="AW41" s="232"/>
      <c r="AX41" s="232"/>
      <c r="AY41" s="248"/>
      <c r="AZ41" s="248"/>
      <c r="BA41" s="248"/>
      <c r="BB41" s="248"/>
      <c r="BC41" s="248"/>
      <c r="BD41" s="249"/>
      <c r="BF41" s="62"/>
    </row>
    <row r="42" spans="1:59" ht="15" customHeight="1" x14ac:dyDescent="0.2">
      <c r="A42" s="302" t="s">
        <v>71</v>
      </c>
      <c r="B42" s="303"/>
      <c r="C42" s="303"/>
      <c r="D42" s="303"/>
      <c r="E42" s="303"/>
      <c r="F42" s="303"/>
      <c r="G42" s="303"/>
      <c r="H42" s="303"/>
      <c r="I42" s="303"/>
      <c r="J42" s="303"/>
      <c r="K42" s="303"/>
      <c r="L42" s="303"/>
      <c r="M42" s="303"/>
      <c r="N42" s="303"/>
      <c r="O42" s="303"/>
      <c r="P42" s="303"/>
      <c r="Q42" s="304" t="s">
        <v>2</v>
      </c>
      <c r="R42" s="305"/>
      <c r="S42" s="140">
        <f>IF(BF31="FEDERAL",(ROUNDDOWN(BG36-ROUND(BG36*AS29,2)-BA30,0)),(BG36-BA30))</f>
        <v>329</v>
      </c>
      <c r="T42" s="140"/>
      <c r="U42" s="140"/>
      <c r="V42" s="140"/>
      <c r="W42" s="140"/>
      <c r="X42" s="130" t="str">
        <f>IF((S41-(S42*(Q37-1)))=S42,"x "&amp;(BG38*12),IF((S41-(S42*(Q37-1)))&lt;S42,"x "&amp;SUM((BG38*12)-1)))</f>
        <v>x 47</v>
      </c>
      <c r="Y42" s="130"/>
      <c r="Z42" s="130"/>
      <c r="AA42" s="138">
        <f>IF((S41-(S42*(Q37-1)))&lt;S42,(S41-(S42*(Q37-1))),IF((S41-(S42*(Q37-1)))=S42,"-"))</f>
        <v>328.73999999999978</v>
      </c>
      <c r="AB42" s="138"/>
      <c r="AC42" s="138"/>
      <c r="AD42" s="138"/>
      <c r="AE42" s="138"/>
      <c r="AF42" s="138"/>
      <c r="AG42" s="308" t="str">
        <f>IF(AA42="-"," ","x 1")</f>
        <v>x 1</v>
      </c>
      <c r="AH42" s="309"/>
      <c r="AI42" s="142"/>
      <c r="AJ42" s="59" t="s">
        <v>41</v>
      </c>
      <c r="AK42" s="53"/>
      <c r="AL42" s="232"/>
      <c r="AM42" s="232"/>
      <c r="AN42" s="232"/>
      <c r="AO42" s="232"/>
      <c r="AP42" s="232"/>
      <c r="AQ42" s="232"/>
      <c r="AR42" s="232"/>
      <c r="AS42" s="232"/>
      <c r="AT42" s="232"/>
      <c r="AU42" s="232"/>
      <c r="AV42" s="232"/>
      <c r="AW42" s="232"/>
      <c r="AX42" s="232"/>
      <c r="AY42" s="248"/>
      <c r="AZ42" s="248"/>
      <c r="BA42" s="248"/>
      <c r="BB42" s="248"/>
      <c r="BC42" s="248"/>
      <c r="BD42" s="249"/>
      <c r="BF42" s="62"/>
    </row>
    <row r="43" spans="1:59" ht="15" customHeight="1" thickBot="1" x14ac:dyDescent="0.25">
      <c r="A43" s="99"/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306"/>
      <c r="R43" s="307"/>
      <c r="S43" s="141"/>
      <c r="T43" s="141"/>
      <c r="U43" s="141"/>
      <c r="V43" s="141"/>
      <c r="W43" s="141"/>
      <c r="X43" s="131"/>
      <c r="Y43" s="131"/>
      <c r="Z43" s="131"/>
      <c r="AA43" s="139"/>
      <c r="AB43" s="139"/>
      <c r="AC43" s="139"/>
      <c r="AD43" s="139"/>
      <c r="AE43" s="139"/>
      <c r="AF43" s="139"/>
      <c r="AG43" s="310"/>
      <c r="AH43" s="311"/>
      <c r="AI43" s="142"/>
      <c r="AJ43" s="59" t="s">
        <v>41</v>
      </c>
      <c r="AK43" s="53"/>
      <c r="AL43" s="232"/>
      <c r="AM43" s="232"/>
      <c r="AN43" s="232"/>
      <c r="AO43" s="232"/>
      <c r="AP43" s="232"/>
      <c r="AQ43" s="232"/>
      <c r="AR43" s="232"/>
      <c r="AS43" s="232"/>
      <c r="AT43" s="232"/>
      <c r="AU43" s="232"/>
      <c r="AV43" s="232"/>
      <c r="AW43" s="232"/>
      <c r="AX43" s="232"/>
      <c r="AY43" s="248"/>
      <c r="AZ43" s="248"/>
      <c r="BA43" s="248"/>
      <c r="BB43" s="248"/>
      <c r="BC43" s="248"/>
      <c r="BD43" s="249"/>
    </row>
    <row r="44" spans="1:59" ht="15.75" customHeight="1" thickBot="1" x14ac:dyDescent="0.25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8"/>
      <c r="Q44" s="38"/>
      <c r="R44" s="38"/>
      <c r="S44" s="38"/>
      <c r="T44" s="38"/>
      <c r="U44" s="38"/>
      <c r="V44" s="39"/>
      <c r="W44" s="39"/>
      <c r="X44" s="39"/>
      <c r="Y44" s="39"/>
      <c r="Z44" s="38"/>
      <c r="AA44" s="38"/>
      <c r="AB44" s="38"/>
      <c r="AC44" s="38"/>
      <c r="AD44" s="38"/>
      <c r="AE44" s="38"/>
      <c r="AF44" s="39"/>
      <c r="AG44" s="39"/>
      <c r="AH44" s="39"/>
      <c r="AI44" s="1"/>
      <c r="AJ44" s="59" t="s">
        <v>41</v>
      </c>
      <c r="AK44" s="53"/>
      <c r="AL44" s="232"/>
      <c r="AM44" s="232"/>
      <c r="AN44" s="232"/>
      <c r="AO44" s="232"/>
      <c r="AP44" s="232"/>
      <c r="AQ44" s="232"/>
      <c r="AR44" s="232"/>
      <c r="AS44" s="232"/>
      <c r="AT44" s="232"/>
      <c r="AU44" s="232"/>
      <c r="AV44" s="232"/>
      <c r="AW44" s="232"/>
      <c r="AX44" s="232"/>
      <c r="AY44" s="248"/>
      <c r="AZ44" s="248"/>
      <c r="BA44" s="248"/>
      <c r="BB44" s="248"/>
      <c r="BC44" s="248"/>
      <c r="BD44" s="249"/>
    </row>
    <row r="45" spans="1:59" ht="14.25" x14ac:dyDescent="0.2">
      <c r="A45" s="123" t="s">
        <v>53</v>
      </c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03" t="s">
        <v>59</v>
      </c>
      <c r="R45" s="104"/>
      <c r="S45" s="104"/>
      <c r="T45" s="105"/>
      <c r="U45" s="104" t="s">
        <v>60</v>
      </c>
      <c r="V45" s="104"/>
      <c r="W45" s="104"/>
      <c r="X45" s="104"/>
      <c r="Y45" s="104"/>
      <c r="Z45" s="104"/>
      <c r="AA45" s="104"/>
      <c r="AB45" s="113" t="s">
        <v>61</v>
      </c>
      <c r="AC45" s="114"/>
      <c r="AD45" s="114"/>
      <c r="AE45" s="114"/>
      <c r="AF45" s="114"/>
      <c r="AG45" s="114"/>
      <c r="AH45" s="115"/>
      <c r="AI45" s="1"/>
      <c r="AJ45" s="127" t="s">
        <v>64</v>
      </c>
      <c r="AK45" s="128"/>
      <c r="AL45" s="128"/>
      <c r="AM45" s="128"/>
      <c r="AN45" s="128"/>
      <c r="AO45" s="128"/>
      <c r="AP45" s="128"/>
      <c r="AQ45" s="1" t="s">
        <v>0</v>
      </c>
      <c r="AR45" s="281">
        <f>AY37-SUM(AY38:BD44)</f>
        <v>8786.8599999999988</v>
      </c>
      <c r="AS45" s="281"/>
      <c r="AT45" s="281"/>
      <c r="AU45" s="281"/>
      <c r="AV45" s="281"/>
      <c r="AW45" s="281"/>
      <c r="AX45" s="281"/>
      <c r="AY45" s="281"/>
      <c r="AZ45" s="281"/>
      <c r="BA45" s="281"/>
      <c r="BB45" s="281"/>
      <c r="BC45" s="281"/>
      <c r="BD45" s="282"/>
    </row>
    <row r="46" spans="1:59" ht="14.25" x14ac:dyDescent="0.2">
      <c r="A46" s="125"/>
      <c r="B46" s="126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6"/>
      <c r="O46" s="126"/>
      <c r="P46" s="126"/>
      <c r="Q46" s="106"/>
      <c r="R46" s="107"/>
      <c r="S46" s="107"/>
      <c r="T46" s="108"/>
      <c r="U46" s="107"/>
      <c r="V46" s="107"/>
      <c r="W46" s="107"/>
      <c r="X46" s="107"/>
      <c r="Y46" s="107"/>
      <c r="Z46" s="107"/>
      <c r="AA46" s="107"/>
      <c r="AB46" s="116"/>
      <c r="AC46" s="117"/>
      <c r="AD46" s="117"/>
      <c r="AE46" s="117"/>
      <c r="AF46" s="117"/>
      <c r="AG46" s="117"/>
      <c r="AH46" s="118"/>
      <c r="AI46" s="1"/>
      <c r="AJ46" s="127" t="s">
        <v>43</v>
      </c>
      <c r="AK46" s="128"/>
      <c r="AL46" s="128"/>
      <c r="AM46" s="128"/>
      <c r="AN46" s="128"/>
      <c r="AO46" s="128"/>
      <c r="AP46" s="128"/>
      <c r="AQ46" s="1" t="s">
        <v>0</v>
      </c>
      <c r="AR46" s="286"/>
      <c r="AS46" s="286"/>
      <c r="AT46" s="286"/>
      <c r="AU46" s="286"/>
      <c r="AV46" s="286"/>
      <c r="AW46" s="286"/>
      <c r="AX46" s="286"/>
      <c r="AY46" s="286"/>
      <c r="AZ46" s="286"/>
      <c r="BA46" s="286"/>
      <c r="BB46" s="286"/>
      <c r="BC46" s="286"/>
      <c r="BD46" s="287"/>
    </row>
    <row r="47" spans="1:59" ht="14.25" x14ac:dyDescent="0.2">
      <c r="A47" s="134" t="s">
        <v>54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143" t="str">
        <f>IF(AL11="","",AL11)</f>
        <v/>
      </c>
      <c r="R47" s="144"/>
      <c r="S47" s="144"/>
      <c r="T47" s="145"/>
      <c r="U47" s="129">
        <f>S42</f>
        <v>329</v>
      </c>
      <c r="V47" s="129"/>
      <c r="W47" s="129"/>
      <c r="X47" s="129"/>
      <c r="Y47" s="129"/>
      <c r="Z47" s="129"/>
      <c r="AA47" s="129"/>
      <c r="AB47" s="291">
        <f>IF(AA42="-",S42,AA42)</f>
        <v>328.73999999999978</v>
      </c>
      <c r="AC47" s="292"/>
      <c r="AD47" s="292"/>
      <c r="AE47" s="292"/>
      <c r="AF47" s="292"/>
      <c r="AG47" s="292"/>
      <c r="AH47" s="293"/>
      <c r="AI47" s="1"/>
      <c r="AJ47" s="127" t="s">
        <v>44</v>
      </c>
      <c r="AK47" s="128"/>
      <c r="AL47" s="128"/>
      <c r="AM47" s="128"/>
      <c r="AN47" s="128"/>
      <c r="AO47" s="128"/>
      <c r="AP47" s="128"/>
      <c r="AQ47" s="1" t="s">
        <v>0</v>
      </c>
      <c r="AR47" s="286"/>
      <c r="AS47" s="286"/>
      <c r="AT47" s="286"/>
      <c r="AU47" s="286"/>
      <c r="AV47" s="286"/>
      <c r="AW47" s="286"/>
      <c r="AX47" s="286"/>
      <c r="AY47" s="286"/>
      <c r="AZ47" s="286"/>
      <c r="BA47" s="286"/>
      <c r="BB47" s="286"/>
      <c r="BC47" s="286"/>
      <c r="BD47" s="287"/>
    </row>
    <row r="48" spans="1:59" ht="14.25" x14ac:dyDescent="0.2">
      <c r="A48" s="136" t="s">
        <v>68</v>
      </c>
      <c r="B48" s="102"/>
      <c r="C48" s="102"/>
      <c r="D48" s="102"/>
      <c r="E48" s="102"/>
      <c r="F48" s="102"/>
      <c r="G48" s="102"/>
      <c r="H48" s="102"/>
      <c r="I48" s="102"/>
      <c r="J48" s="102"/>
      <c r="K48" s="121">
        <f>AS29</f>
        <v>1.4999999999999999E-2</v>
      </c>
      <c r="L48" s="121"/>
      <c r="M48" s="121"/>
      <c r="N48" s="121"/>
      <c r="O48" s="121"/>
      <c r="P48" s="122"/>
      <c r="Q48" s="146"/>
      <c r="R48" s="147"/>
      <c r="S48" s="147"/>
      <c r="T48" s="148"/>
      <c r="U48" s="279">
        <f>IF(BF31="FEDERAL",(ROUNDUP(BG36*AS29,2)),0)</f>
        <v>5.18</v>
      </c>
      <c r="V48" s="279"/>
      <c r="W48" s="279"/>
      <c r="X48" s="279"/>
      <c r="Y48" s="279"/>
      <c r="Z48" s="279"/>
      <c r="AA48" s="279"/>
      <c r="AB48" s="278">
        <f>U48</f>
        <v>5.18</v>
      </c>
      <c r="AC48" s="279"/>
      <c r="AD48" s="279"/>
      <c r="AE48" s="279"/>
      <c r="AF48" s="279"/>
      <c r="AG48" s="279"/>
      <c r="AH48" s="280"/>
      <c r="AI48" s="1"/>
      <c r="AJ48" s="127" t="s">
        <v>46</v>
      </c>
      <c r="AK48" s="128"/>
      <c r="AL48" s="128"/>
      <c r="AM48" s="128"/>
      <c r="AN48" s="128"/>
      <c r="AO48" s="128"/>
      <c r="AP48" s="128"/>
      <c r="AQ48" s="1" t="s">
        <v>0</v>
      </c>
      <c r="AR48" s="275"/>
      <c r="AS48" s="276"/>
      <c r="AT48" s="276"/>
      <c r="AU48" s="276"/>
      <c r="AV48" s="276"/>
      <c r="AW48" s="276"/>
      <c r="AX48" s="276"/>
      <c r="AY48" s="276"/>
      <c r="AZ48" s="276"/>
      <c r="BA48" s="276"/>
      <c r="BB48" s="276"/>
      <c r="BC48" s="276"/>
      <c r="BD48" s="277"/>
    </row>
    <row r="49" spans="1:56" ht="14.25" x14ac:dyDescent="0.2">
      <c r="A49" s="228" t="s">
        <v>51</v>
      </c>
      <c r="B49" s="229"/>
      <c r="C49" s="229"/>
      <c r="D49" s="229"/>
      <c r="E49" s="229"/>
      <c r="F49" s="229"/>
      <c r="G49" s="229"/>
      <c r="H49" s="229"/>
      <c r="I49" s="229"/>
      <c r="J49" s="229"/>
      <c r="K49" s="152"/>
      <c r="L49" s="152"/>
      <c r="M49" s="152"/>
      <c r="N49" s="152"/>
      <c r="O49" s="152"/>
      <c r="P49" s="153"/>
      <c r="Q49" s="146"/>
      <c r="R49" s="147"/>
      <c r="S49" s="147"/>
      <c r="T49" s="148"/>
      <c r="U49" s="284">
        <f>BA30</f>
        <v>10</v>
      </c>
      <c r="V49" s="284"/>
      <c r="W49" s="284"/>
      <c r="X49" s="284"/>
      <c r="Y49" s="284"/>
      <c r="Z49" s="284"/>
      <c r="AA49" s="284"/>
      <c r="AB49" s="283">
        <f>U49</f>
        <v>10</v>
      </c>
      <c r="AC49" s="284"/>
      <c r="AD49" s="284"/>
      <c r="AE49" s="284"/>
      <c r="AF49" s="284"/>
      <c r="AG49" s="284"/>
      <c r="AH49" s="285"/>
      <c r="AI49" s="1"/>
      <c r="AJ49" s="127" t="s">
        <v>3</v>
      </c>
      <c r="AK49" s="128"/>
      <c r="AL49" s="128"/>
      <c r="AM49" s="128"/>
      <c r="AN49" s="128"/>
      <c r="AO49" s="128"/>
      <c r="AP49" s="128"/>
      <c r="AQ49" s="1" t="s">
        <v>0</v>
      </c>
      <c r="AR49" s="286"/>
      <c r="AS49" s="286"/>
      <c r="AT49" s="286"/>
      <c r="AU49" s="286"/>
      <c r="AV49" s="286"/>
      <c r="AW49" s="286"/>
      <c r="AX49" s="286"/>
      <c r="AY49" s="286"/>
      <c r="AZ49" s="286"/>
      <c r="BA49" s="286"/>
      <c r="BB49" s="286"/>
      <c r="BC49" s="286"/>
      <c r="BD49" s="287"/>
    </row>
    <row r="50" spans="1:56" ht="15" customHeight="1" thickBot="1" x14ac:dyDescent="0.25">
      <c r="A50" s="99" t="s">
        <v>55</v>
      </c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49"/>
      <c r="R50" s="150"/>
      <c r="S50" s="150"/>
      <c r="T50" s="151"/>
      <c r="U50" s="101">
        <f>SUM(U47:AA49)</f>
        <v>344.18</v>
      </c>
      <c r="V50" s="101"/>
      <c r="W50" s="101"/>
      <c r="X50" s="101"/>
      <c r="Y50" s="101"/>
      <c r="Z50" s="101"/>
      <c r="AA50" s="101"/>
      <c r="AB50" s="111">
        <f>SUM(AB47:AH49)</f>
        <v>343.91999999999979</v>
      </c>
      <c r="AC50" s="101"/>
      <c r="AD50" s="101"/>
      <c r="AE50" s="101"/>
      <c r="AF50" s="101"/>
      <c r="AG50" s="101"/>
      <c r="AH50" s="112"/>
      <c r="AI50" s="1"/>
      <c r="AJ50" s="132" t="s">
        <v>49</v>
      </c>
      <c r="AK50" s="133"/>
      <c r="AL50" s="133"/>
      <c r="AM50" s="133"/>
      <c r="AN50" s="133"/>
      <c r="AO50" s="133"/>
      <c r="AP50" s="133"/>
      <c r="AQ50" s="36" t="s">
        <v>0</v>
      </c>
      <c r="AR50" s="273"/>
      <c r="AS50" s="273"/>
      <c r="AT50" s="273"/>
      <c r="AU50" s="273"/>
      <c r="AV50" s="273"/>
      <c r="AW50" s="273"/>
      <c r="AX50" s="273"/>
      <c r="AY50" s="273"/>
      <c r="AZ50" s="273"/>
      <c r="BA50" s="273"/>
      <c r="BB50" s="273"/>
      <c r="BC50" s="273"/>
      <c r="BD50" s="274"/>
    </row>
  </sheetData>
  <sheetProtection algorithmName="SHA-512" hashValue="TeY9JHkETB8x/DNg1FkvwBxt1R2ahPkm0H9JwopibyNbv4WJ5exAtBjTye9e1Y1vQxQnsafGhXMO3IqwSjUPAg==" saltValue="g9oCT8WzEyr12IryL/MZIw==" spinCount="100000" sheet="1" objects="1" scenarios="1"/>
  <mergeCells count="209">
    <mergeCell ref="BF31:BG33"/>
    <mergeCell ref="A42:P43"/>
    <mergeCell ref="Q42:R43"/>
    <mergeCell ref="AG42:AH43"/>
    <mergeCell ref="Z41:AH41"/>
    <mergeCell ref="A29:P29"/>
    <mergeCell ref="E31:P31"/>
    <mergeCell ref="A30:P30"/>
    <mergeCell ref="Z35:AH35"/>
    <mergeCell ref="Q37:Y37"/>
    <mergeCell ref="A31:D31"/>
    <mergeCell ref="A32:P32"/>
    <mergeCell ref="Q38:Y38"/>
    <mergeCell ref="AJ36:BD36"/>
    <mergeCell ref="AY41:BD41"/>
    <mergeCell ref="AJ34:BD34"/>
    <mergeCell ref="Q36:Y36"/>
    <mergeCell ref="AY37:BD37"/>
    <mergeCell ref="AL38:AX38"/>
    <mergeCell ref="AY39:BD39"/>
    <mergeCell ref="AY38:BD38"/>
    <mergeCell ref="A33:P33"/>
    <mergeCell ref="AS29:AT29"/>
    <mergeCell ref="AU35:BD35"/>
    <mergeCell ref="AR50:BD50"/>
    <mergeCell ref="AR48:BD48"/>
    <mergeCell ref="AB48:AH48"/>
    <mergeCell ref="AR45:BD45"/>
    <mergeCell ref="AY43:BD43"/>
    <mergeCell ref="AJ49:AP49"/>
    <mergeCell ref="AB49:AH49"/>
    <mergeCell ref="AR49:BD49"/>
    <mergeCell ref="S35:Y35"/>
    <mergeCell ref="Q39:Y39"/>
    <mergeCell ref="S41:Y41"/>
    <mergeCell ref="Q41:R41"/>
    <mergeCell ref="AR37:AU37"/>
    <mergeCell ref="U49:AA49"/>
    <mergeCell ref="U48:AA48"/>
    <mergeCell ref="AJ48:AP48"/>
    <mergeCell ref="AJ45:AP45"/>
    <mergeCell ref="AB47:AH47"/>
    <mergeCell ref="AR47:BD47"/>
    <mergeCell ref="AR46:BD46"/>
    <mergeCell ref="AY44:BD44"/>
    <mergeCell ref="AY40:BD40"/>
    <mergeCell ref="Z36:AH36"/>
    <mergeCell ref="A23:C23"/>
    <mergeCell ref="A24:C24"/>
    <mergeCell ref="A25:C25"/>
    <mergeCell ref="Z30:AH30"/>
    <mergeCell ref="BA29:BD29"/>
    <mergeCell ref="AV29:AZ29"/>
    <mergeCell ref="AV30:AZ30"/>
    <mergeCell ref="Q30:Y30"/>
    <mergeCell ref="Q32:Y32"/>
    <mergeCell ref="Z33:AH33"/>
    <mergeCell ref="AY42:BD42"/>
    <mergeCell ref="Q34:Y34"/>
    <mergeCell ref="AM30:AR30"/>
    <mergeCell ref="Q31:Y31"/>
    <mergeCell ref="Q28:Y28"/>
    <mergeCell ref="Q29:Y29"/>
    <mergeCell ref="BA30:BD30"/>
    <mergeCell ref="Q33:Y33"/>
    <mergeCell ref="A22:C22"/>
    <mergeCell ref="D21:M21"/>
    <mergeCell ref="D22:M22"/>
    <mergeCell ref="A18:C18"/>
    <mergeCell ref="A49:J49"/>
    <mergeCell ref="AI11:AK11"/>
    <mergeCell ref="AL11:AO11"/>
    <mergeCell ref="AL44:AX44"/>
    <mergeCell ref="Z34:AH34"/>
    <mergeCell ref="Z39:AB39"/>
    <mergeCell ref="AL42:AX42"/>
    <mergeCell ref="Z40:AB40"/>
    <mergeCell ref="Z37:AH37"/>
    <mergeCell ref="AL43:AX43"/>
    <mergeCell ref="AJ30:AL30"/>
    <mergeCell ref="AS30:AT30"/>
    <mergeCell ref="AS14:BD14"/>
    <mergeCell ref="BA31:BD31"/>
    <mergeCell ref="AL41:AX41"/>
    <mergeCell ref="AV32:BD32"/>
    <mergeCell ref="Z32:AH32"/>
    <mergeCell ref="N20:AR20"/>
    <mergeCell ref="N23:AR23"/>
    <mergeCell ref="AS21:BD21"/>
    <mergeCell ref="A19:C19"/>
    <mergeCell ref="A16:C16"/>
    <mergeCell ref="D20:M20"/>
    <mergeCell ref="N18:AR18"/>
    <mergeCell ref="AS16:BD16"/>
    <mergeCell ref="D19:M19"/>
    <mergeCell ref="D25:M25"/>
    <mergeCell ref="A14:C14"/>
    <mergeCell ref="A41:P41"/>
    <mergeCell ref="A39:P39"/>
    <mergeCell ref="A38:P38"/>
    <mergeCell ref="A37:P37"/>
    <mergeCell ref="A36:P36"/>
    <mergeCell ref="D16:M16"/>
    <mergeCell ref="N16:AR16"/>
    <mergeCell ref="AS22:BD22"/>
    <mergeCell ref="N17:AR17"/>
    <mergeCell ref="A17:C17"/>
    <mergeCell ref="AS17:BD17"/>
    <mergeCell ref="D17:M17"/>
    <mergeCell ref="A20:C20"/>
    <mergeCell ref="AS15:BD15"/>
    <mergeCell ref="AS19:BD19"/>
    <mergeCell ref="A21:C21"/>
    <mergeCell ref="A4:N4"/>
    <mergeCell ref="AS11:BD11"/>
    <mergeCell ref="AL6:AR6"/>
    <mergeCell ref="O4:AC4"/>
    <mergeCell ref="AD4:AL4"/>
    <mergeCell ref="AM4:AT4"/>
    <mergeCell ref="A8:F8"/>
    <mergeCell ref="AL7:AR7"/>
    <mergeCell ref="A6:F6"/>
    <mergeCell ref="H6:AI6"/>
    <mergeCell ref="AE11:AG11"/>
    <mergeCell ref="Z11:AB11"/>
    <mergeCell ref="A9:F9"/>
    <mergeCell ref="A7:F7"/>
    <mergeCell ref="AC7:AI7"/>
    <mergeCell ref="H8:AI8"/>
    <mergeCell ref="AL8:AR8"/>
    <mergeCell ref="H9:AI9"/>
    <mergeCell ref="U11:Y11"/>
    <mergeCell ref="BA6:BD6"/>
    <mergeCell ref="AT9:BD9"/>
    <mergeCell ref="AT8:AU8"/>
    <mergeCell ref="AL9:AR9"/>
    <mergeCell ref="AT6:AZ6"/>
    <mergeCell ref="K49:P49"/>
    <mergeCell ref="A48:J48"/>
    <mergeCell ref="AW7:AX7"/>
    <mergeCell ref="AI13:AR13"/>
    <mergeCell ref="AS13:BD13"/>
    <mergeCell ref="AI12:AR12"/>
    <mergeCell ref="AS12:BD12"/>
    <mergeCell ref="N19:AR19"/>
    <mergeCell ref="I26:AR26"/>
    <mergeCell ref="A28:P28"/>
    <mergeCell ref="AS26:BD26"/>
    <mergeCell ref="N25:AR25"/>
    <mergeCell ref="N24:AR24"/>
    <mergeCell ref="AS23:BD23"/>
    <mergeCell ref="N22:AR22"/>
    <mergeCell ref="AS24:BD24"/>
    <mergeCell ref="AS20:BD20"/>
    <mergeCell ref="N21:AR21"/>
    <mergeCell ref="AV28:AZ28"/>
    <mergeCell ref="D23:M23"/>
    <mergeCell ref="D24:M24"/>
    <mergeCell ref="D18:M18"/>
    <mergeCell ref="AL39:AX39"/>
    <mergeCell ref="AS18:BD18"/>
    <mergeCell ref="A50:P50"/>
    <mergeCell ref="U50:AA50"/>
    <mergeCell ref="AL40:AX40"/>
    <mergeCell ref="Q45:T46"/>
    <mergeCell ref="Z38:AH38"/>
    <mergeCell ref="AB50:AH50"/>
    <mergeCell ref="AB45:AH46"/>
    <mergeCell ref="AC39:AH39"/>
    <mergeCell ref="AC40:AH40"/>
    <mergeCell ref="K48:P48"/>
    <mergeCell ref="A45:P46"/>
    <mergeCell ref="U45:AA46"/>
    <mergeCell ref="AJ47:AP47"/>
    <mergeCell ref="AJ46:AP46"/>
    <mergeCell ref="U47:AA47"/>
    <mergeCell ref="X42:Z43"/>
    <mergeCell ref="AJ50:AP50"/>
    <mergeCell ref="A47:P47"/>
    <mergeCell ref="A40:P40"/>
    <mergeCell ref="AA42:AF43"/>
    <mergeCell ref="S42:W43"/>
    <mergeCell ref="AI42:AI43"/>
    <mergeCell ref="Q40:Y40"/>
    <mergeCell ref="Q47:T50"/>
    <mergeCell ref="A1:BD2"/>
    <mergeCell ref="H7:P7"/>
    <mergeCell ref="Q7:V7"/>
    <mergeCell ref="W7:AB7"/>
    <mergeCell ref="AJ35:AT35"/>
    <mergeCell ref="BG36:BG37"/>
    <mergeCell ref="BG38:BG39"/>
    <mergeCell ref="Z28:AH28"/>
    <mergeCell ref="AT7:AV7"/>
    <mergeCell ref="AJ31:AT31"/>
    <mergeCell ref="AJ32:AT32"/>
    <mergeCell ref="Z29:AH29"/>
    <mergeCell ref="Z31:AH31"/>
    <mergeCell ref="AV31:AZ31"/>
    <mergeCell ref="AJ29:AL29"/>
    <mergeCell ref="AM29:AR29"/>
    <mergeCell ref="AS25:BD25"/>
    <mergeCell ref="BA28:BD28"/>
    <mergeCell ref="BB7:BD7"/>
    <mergeCell ref="AV8:BD8"/>
    <mergeCell ref="AI14:AR14"/>
    <mergeCell ref="AY7:BA7"/>
    <mergeCell ref="BF30:BG30"/>
    <mergeCell ref="BG34:BG35"/>
  </mergeCells>
  <conditionalFormatting sqref="Z35:AH35">
    <cfRule type="containsText" dxfId="0" priority="1" operator="containsText" text="ERROR">
      <formula>NOT(ISERROR(SEARCH("ERROR",Z35)))</formula>
    </cfRule>
  </conditionalFormatting>
  <dataValidations count="2">
    <dataValidation type="list" allowBlank="1" showInputMessage="1" showErrorMessage="1" sqref="BG28" xr:uid="{00000000-0002-0000-0000-000000000000}">
      <formula1>"FEDERAL,SWK-STATE"</formula1>
    </dataValidation>
    <dataValidation type="list" allowBlank="1" showInputMessage="1" showErrorMessage="1" sqref="BG34:BG35" xr:uid="{00000000-0002-0000-0000-000001000000}">
      <formula1>"8.99%,9.99%"</formula1>
    </dataValidation>
  </dataValidations>
  <pageMargins left="0.15748031496062992" right="0.11811023622047245" top="0.27559055118110237" bottom="0.15748031496062992" header="0.15748031496062992" footer="0.15748031496062992"/>
  <pageSetup paperSize="9" scale="75" orientation="portrait" horizontalDpi="180" verticalDpi="180" r:id="rId1"/>
  <headerFooter>
    <oddFooter>&amp;L&amp;7CCL(202301)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Bugs Bunny</dc:creator>
  <cp:lastModifiedBy>User</cp:lastModifiedBy>
  <cp:lastPrinted>2022-12-27T10:23:07Z</cp:lastPrinted>
  <dcterms:created xsi:type="dcterms:W3CDTF">2012-05-21T10:01:19Z</dcterms:created>
  <dcterms:modified xsi:type="dcterms:W3CDTF">2023-07-03T10:08:21Z</dcterms:modified>
</cp:coreProperties>
</file>